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mc:AlternateContent xmlns:mc="http://schemas.openxmlformats.org/markup-compatibility/2006">
    <mc:Choice Requires="x15">
      <x15ac:absPath xmlns:x15ac="http://schemas.microsoft.com/office/spreadsheetml/2010/11/ac" url="E:\TEAM TECHNICAL\Eera\032104 _Tender pack_Betio hospital expansion\"/>
    </mc:Choice>
  </mc:AlternateContent>
  <xr:revisionPtr revIDLastSave="0" documentId="13_ncr:1_{A493A5B1-5B7D-4D17-9C7D-2F5AE8DDA6DE}" xr6:coauthVersionLast="47" xr6:coauthVersionMax="47" xr10:uidLastSave="{00000000-0000-0000-0000-000000000000}"/>
  <bookViews>
    <workbookView xWindow="-120" yWindow="-120" windowWidth="29040" windowHeight="15720" xr2:uid="{00000000-000D-0000-FFFF-FFFF00000000}"/>
  </bookViews>
  <sheets>
    <sheet name="Grand Summary" sheetId="20" r:id="rId1"/>
    <sheet name="Sheet1" sheetId="27" r:id="rId2"/>
    <sheet name="Sheet2" sheetId="26" state="hidden" r:id="rId3"/>
    <sheet name="take off" sheetId="23" state="hidden" r:id="rId4"/>
    <sheet name="Material" sheetId="24" state="hidden" r:id="rId5"/>
    <sheet name="conjoin hrly rate" sheetId="21" state="hidden" r:id="rId6"/>
  </sheets>
  <definedNames>
    <definedName name="OLE_LINK1" localSheetId="3">'take off'!#REF!</definedName>
    <definedName name="_xlnm.Print_Area" localSheetId="0">'Grand Summary'!$A$1:$J$53</definedName>
    <definedName name="_xlnm.Print_Area" localSheetId="3">'take off'!$A$1:$M$2245</definedName>
    <definedName name="_xlnm.Print_Titles" localSheetId="0">'Grand Summary'!$10:$10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21" l="1"/>
  <c r="B13" i="21" s="1"/>
  <c r="F325" i="24"/>
  <c r="F324" i="24"/>
  <c r="F323" i="24"/>
  <c r="F322" i="24"/>
  <c r="F321" i="24"/>
  <c r="F320" i="24"/>
  <c r="F319" i="24"/>
  <c r="F318" i="24"/>
  <c r="F317" i="24"/>
  <c r="F314" i="24"/>
  <c r="F313" i="24"/>
  <c r="F312" i="24"/>
  <c r="F311" i="24"/>
  <c r="F310" i="24"/>
  <c r="F309" i="24"/>
  <c r="F308" i="24"/>
  <c r="F305" i="24"/>
  <c r="F302" i="24"/>
  <c r="F300" i="24"/>
  <c r="F297" i="24"/>
  <c r="F296" i="24"/>
  <c r="F295" i="24"/>
  <c r="F294" i="24"/>
  <c r="F293" i="24"/>
  <c r="F292" i="24"/>
  <c r="F291" i="24"/>
  <c r="F290" i="24"/>
  <c r="F289" i="24"/>
  <c r="F288" i="24"/>
  <c r="F287" i="24"/>
  <c r="F286" i="24"/>
  <c r="F283" i="24"/>
  <c r="F282" i="24"/>
  <c r="F281" i="24"/>
  <c r="F280" i="24"/>
  <c r="F278" i="24"/>
  <c r="F277" i="24"/>
  <c r="F276" i="24"/>
  <c r="F275" i="24"/>
  <c r="F274" i="24"/>
  <c r="F273" i="24"/>
  <c r="F272" i="24"/>
  <c r="F271" i="24"/>
  <c r="F270" i="24"/>
  <c r="F263" i="24"/>
  <c r="F262" i="24"/>
  <c r="F261" i="24"/>
  <c r="F260" i="24"/>
  <c r="F259" i="24"/>
  <c r="F258" i="24"/>
  <c r="F257" i="24"/>
  <c r="F256" i="24"/>
  <c r="F255" i="24"/>
  <c r="F254" i="24"/>
  <c r="F253" i="24"/>
  <c r="F252" i="24"/>
  <c r="F251" i="24"/>
  <c r="F250" i="24"/>
  <c r="F249" i="24"/>
  <c r="F248" i="24"/>
  <c r="F247" i="24"/>
  <c r="F246" i="24"/>
  <c r="F245" i="24"/>
  <c r="F244" i="24"/>
  <c r="F243" i="24"/>
  <c r="F242" i="24"/>
  <c r="F241" i="24"/>
  <c r="F240" i="24"/>
  <c r="F239" i="24"/>
  <c r="F238" i="24"/>
  <c r="F237" i="24"/>
  <c r="F236" i="24"/>
  <c r="F235" i="24"/>
  <c r="F234" i="24"/>
  <c r="F233" i="24"/>
  <c r="F231" i="24"/>
  <c r="F229" i="24"/>
  <c r="F228" i="24"/>
  <c r="F227" i="24"/>
  <c r="F226" i="24"/>
  <c r="F225" i="24"/>
  <c r="F224" i="24"/>
  <c r="F221" i="24"/>
  <c r="F220" i="24"/>
  <c r="F219" i="24"/>
  <c r="F218" i="24"/>
  <c r="F217" i="24"/>
  <c r="F214" i="24"/>
  <c r="F212" i="24"/>
  <c r="F209" i="24"/>
  <c r="F208" i="24"/>
  <c r="F207" i="24"/>
  <c r="F206" i="24"/>
  <c r="F205" i="24"/>
  <c r="F204" i="24"/>
  <c r="F203" i="24"/>
  <c r="F202" i="24"/>
  <c r="F201" i="24"/>
  <c r="F200" i="24"/>
  <c r="F199" i="24"/>
  <c r="F198" i="24"/>
  <c r="F195" i="24"/>
  <c r="F194" i="24"/>
  <c r="F193" i="24"/>
  <c r="F192" i="24"/>
  <c r="F191" i="24"/>
  <c r="F190" i="24"/>
  <c r="F189" i="24"/>
  <c r="F187" i="24"/>
  <c r="F186" i="24"/>
  <c r="F185" i="24"/>
  <c r="F184" i="24"/>
  <c r="F182" i="24"/>
  <c r="F181" i="24"/>
  <c r="F180" i="24"/>
  <c r="F179" i="24"/>
  <c r="F176" i="24"/>
  <c r="F175" i="24"/>
  <c r="F174" i="24"/>
  <c r="F173" i="24"/>
  <c r="F172" i="24"/>
  <c r="F170" i="24"/>
  <c r="F167" i="24"/>
  <c r="F164" i="24"/>
  <c r="F163" i="24"/>
  <c r="F161" i="24"/>
  <c r="F159" i="24"/>
  <c r="F158" i="24"/>
  <c r="F157" i="24"/>
  <c r="F156" i="24"/>
  <c r="F155" i="24"/>
  <c r="F153" i="24"/>
  <c r="F152" i="24"/>
  <c r="F151" i="24"/>
  <c r="F150" i="24"/>
  <c r="F149" i="24"/>
  <c r="F148" i="24"/>
  <c r="F147" i="24"/>
  <c r="F146" i="24"/>
  <c r="F144" i="24"/>
  <c r="F142" i="24"/>
  <c r="F141" i="24"/>
  <c r="F140" i="24"/>
  <c r="F139" i="24"/>
  <c r="F134" i="24"/>
  <c r="F133" i="24"/>
  <c r="F132" i="24"/>
  <c r="F131" i="24"/>
  <c r="F130" i="24"/>
  <c r="F129" i="24"/>
  <c r="F128" i="24"/>
  <c r="F127" i="24"/>
  <c r="F126" i="24"/>
  <c r="F125" i="24"/>
  <c r="F124" i="24"/>
  <c r="F123" i="24"/>
  <c r="F122" i="24"/>
  <c r="F121" i="24"/>
  <c r="F120" i="24"/>
  <c r="F119" i="24"/>
  <c r="F118" i="24"/>
  <c r="F115" i="24"/>
  <c r="F114" i="24"/>
  <c r="F113" i="24"/>
  <c r="F112" i="24"/>
  <c r="F111" i="24"/>
  <c r="F110" i="24"/>
  <c r="E104" i="24"/>
  <c r="E105" i="24" s="1"/>
  <c r="F105" i="24" s="1"/>
  <c r="F103" i="24"/>
  <c r="F102" i="24"/>
  <c r="F101" i="24"/>
  <c r="F100" i="24"/>
  <c r="F99" i="24"/>
  <c r="F98" i="24"/>
  <c r="F97" i="24"/>
  <c r="F96" i="24"/>
  <c r="F95" i="24"/>
  <c r="F91" i="24"/>
  <c r="F90" i="24"/>
  <c r="F89" i="24"/>
  <c r="F88" i="24"/>
  <c r="F87" i="24"/>
  <c r="F86" i="24"/>
  <c r="F85" i="24"/>
  <c r="F84" i="24"/>
  <c r="F83" i="24"/>
  <c r="F82" i="24"/>
  <c r="F81" i="24"/>
  <c r="F80" i="24"/>
  <c r="F79" i="24"/>
  <c r="F78" i="24"/>
  <c r="F77" i="24"/>
  <c r="F76" i="24"/>
  <c r="F75" i="24"/>
  <c r="F74" i="24"/>
  <c r="F73" i="24"/>
  <c r="F72" i="24"/>
  <c r="F71" i="24"/>
  <c r="F70" i="24"/>
  <c r="F69" i="24"/>
  <c r="F68" i="24"/>
  <c r="F67" i="24"/>
  <c r="F64" i="24"/>
  <c r="F63" i="24"/>
  <c r="F62" i="24"/>
  <c r="F61" i="24"/>
  <c r="F57" i="24"/>
  <c r="F56" i="24"/>
  <c r="F55" i="24"/>
  <c r="F54" i="24"/>
  <c r="F53" i="24"/>
  <c r="F52" i="24"/>
  <c r="F51" i="24"/>
  <c r="F50" i="24"/>
  <c r="F47" i="24"/>
  <c r="F46" i="24"/>
  <c r="F45" i="24"/>
  <c r="F42" i="24"/>
  <c r="F41" i="24"/>
  <c r="F40" i="24"/>
  <c r="F39" i="24"/>
  <c r="F38" i="24"/>
  <c r="F37" i="24"/>
  <c r="F33" i="24"/>
  <c r="F32" i="24"/>
  <c r="F31" i="24"/>
  <c r="F30" i="24"/>
  <c r="F29" i="24"/>
  <c r="F28" i="24"/>
  <c r="F27" i="24"/>
  <c r="F26" i="24"/>
  <c r="F25" i="24"/>
  <c r="F24" i="24"/>
  <c r="F23" i="24"/>
  <c r="F22" i="24"/>
  <c r="F21" i="24"/>
  <c r="F20" i="24"/>
  <c r="F19" i="24"/>
  <c r="F18" i="24"/>
  <c r="F17" i="24"/>
  <c r="F16" i="24"/>
  <c r="I2243" i="23"/>
  <c r="I2241" i="23"/>
  <c r="L2234" i="23"/>
  <c r="I2230" i="23"/>
  <c r="I2226" i="23"/>
  <c r="I2222" i="23"/>
  <c r="I2232" i="23" s="1"/>
  <c r="L2219" i="23" s="1"/>
  <c r="N2219" i="23"/>
  <c r="O2219" i="23" s="1"/>
  <c r="I2169" i="23"/>
  <c r="L2165" i="23" s="1"/>
  <c r="C2169" i="23"/>
  <c r="I2168" i="23"/>
  <c r="C2155" i="23"/>
  <c r="I2154" i="23"/>
  <c r="C2150" i="23"/>
  <c r="I2149" i="23"/>
  <c r="C2145" i="23"/>
  <c r="I2144" i="23"/>
  <c r="C2139" i="23"/>
  <c r="I2138" i="23"/>
  <c r="B2132" i="23"/>
  <c r="B2131" i="23"/>
  <c r="I2110" i="23"/>
  <c r="I2106" i="23"/>
  <c r="I2101" i="23"/>
  <c r="I2096" i="23"/>
  <c r="I2092" i="23"/>
  <c r="C2085" i="23"/>
  <c r="I2084" i="23"/>
  <c r="C2080" i="23"/>
  <c r="I2079" i="23"/>
  <c r="C2075" i="23"/>
  <c r="I2074" i="23"/>
  <c r="I2071" i="23"/>
  <c r="I2087" i="23" s="1"/>
  <c r="L2062" i="23" s="1"/>
  <c r="I2069" i="23"/>
  <c r="C2065" i="23"/>
  <c r="I2064" i="23"/>
  <c r="C2056" i="23"/>
  <c r="I2055" i="23"/>
  <c r="I2051" i="23"/>
  <c r="C2049" i="23"/>
  <c r="I2046" i="23"/>
  <c r="C2044" i="23"/>
  <c r="C2041" i="23"/>
  <c r="I2040" i="23"/>
  <c r="I2058" i="23" s="1"/>
  <c r="L2038" i="23" s="1"/>
  <c r="I2030" i="23"/>
  <c r="L1995" i="23" s="1"/>
  <c r="I2028" i="23"/>
  <c r="I2024" i="23"/>
  <c r="I2001" i="23"/>
  <c r="I1997" i="23"/>
  <c r="L1908" i="23"/>
  <c r="L1906" i="23"/>
  <c r="L1902" i="23"/>
  <c r="L1900" i="23"/>
  <c r="L1896" i="23"/>
  <c r="L1894" i="23"/>
  <c r="L1892" i="23"/>
  <c r="L1890" i="23"/>
  <c r="L1886" i="23"/>
  <c r="L1884" i="23"/>
  <c r="L1882" i="23"/>
  <c r="B1874" i="23"/>
  <c r="L1873" i="23"/>
  <c r="B1870" i="23"/>
  <c r="L1869" i="23"/>
  <c r="B1865" i="23"/>
  <c r="L1864" i="23"/>
  <c r="B1861" i="23"/>
  <c r="L1860" i="23"/>
  <c r="L1857" i="23"/>
  <c r="L1853" i="23"/>
  <c r="L1777" i="23"/>
  <c r="C1753" i="23"/>
  <c r="L1709" i="23"/>
  <c r="L1706" i="23"/>
  <c r="L1702" i="23"/>
  <c r="L1700" i="23"/>
  <c r="I1698" i="23"/>
  <c r="L1695" i="23" s="1"/>
  <c r="C1698" i="23"/>
  <c r="I1697" i="23"/>
  <c r="L1665" i="23"/>
  <c r="L1663" i="23"/>
  <c r="L1661" i="23"/>
  <c r="L1659" i="23"/>
  <c r="I1657" i="23"/>
  <c r="L1649" i="23" s="1"/>
  <c r="C1657" i="23"/>
  <c r="I1656" i="23"/>
  <c r="C1652" i="23"/>
  <c r="I1651" i="23"/>
  <c r="O1645" i="23"/>
  <c r="L1629" i="23"/>
  <c r="I1627" i="23"/>
  <c r="L1624" i="23" s="1"/>
  <c r="C1627" i="23"/>
  <c r="I1626" i="23"/>
  <c r="L1619" i="23"/>
  <c r="L1612" i="23"/>
  <c r="C1608" i="23"/>
  <c r="I1607" i="23"/>
  <c r="I1610" i="23" s="1"/>
  <c r="L1591" i="23" s="1"/>
  <c r="C1605" i="23"/>
  <c r="I1593" i="23"/>
  <c r="C1587" i="23"/>
  <c r="I1586" i="23"/>
  <c r="C1584" i="23"/>
  <c r="I1572" i="23"/>
  <c r="C1566" i="23"/>
  <c r="I1565" i="23"/>
  <c r="I1568" i="23" s="1"/>
  <c r="L1560" i="23" s="1"/>
  <c r="C1555" i="23"/>
  <c r="I1554" i="23"/>
  <c r="I1557" i="23" s="1"/>
  <c r="L1551" i="23" s="1"/>
  <c r="L1537" i="23"/>
  <c r="L1528" i="23"/>
  <c r="L1522" i="23"/>
  <c r="L1517" i="23"/>
  <c r="L1515" i="23"/>
  <c r="L1513" i="23"/>
  <c r="L1446" i="23"/>
  <c r="I1336" i="23"/>
  <c r="L1326" i="23" s="1"/>
  <c r="C1336" i="23"/>
  <c r="I1335" i="23"/>
  <c r="C1333" i="23"/>
  <c r="I1332" i="23"/>
  <c r="I1320" i="23"/>
  <c r="L1304" i="23" s="1"/>
  <c r="C1320" i="23"/>
  <c r="C1317" i="23"/>
  <c r="I1316" i="23"/>
  <c r="C1299" i="23"/>
  <c r="I1298" i="23"/>
  <c r="I1301" i="23" s="1"/>
  <c r="L1275" i="23"/>
  <c r="I1238" i="23"/>
  <c r="L1210" i="23" s="1"/>
  <c r="C1238" i="23"/>
  <c r="I1237" i="23"/>
  <c r="C1207" i="23"/>
  <c r="I1206" i="23"/>
  <c r="I1207" i="23" s="1"/>
  <c r="L1202" i="23" s="1"/>
  <c r="I1199" i="23"/>
  <c r="L1196" i="23" s="1"/>
  <c r="C1199" i="23"/>
  <c r="I1198" i="23"/>
  <c r="C1188" i="23"/>
  <c r="I1187" i="23"/>
  <c r="I1188" i="23" s="1"/>
  <c r="L1180" i="23" s="1"/>
  <c r="I1177" i="23"/>
  <c r="L1174" i="23" s="1"/>
  <c r="C1177" i="23"/>
  <c r="I1176" i="23"/>
  <c r="C1123" i="23"/>
  <c r="C1112" i="23"/>
  <c r="I1111" i="23"/>
  <c r="I1112" i="23" s="1"/>
  <c r="L1098" i="23" s="1"/>
  <c r="I1067" i="23"/>
  <c r="L1044" i="23" s="1"/>
  <c r="I1066" i="23"/>
  <c r="O1032" i="23"/>
  <c r="O1031" i="23"/>
  <c r="L1012" i="23"/>
  <c r="L1006" i="23"/>
  <c r="O989" i="23"/>
  <c r="L979" i="23"/>
  <c r="L977" i="23"/>
  <c r="L974" i="23"/>
  <c r="I966" i="23"/>
  <c r="L966" i="23" s="1"/>
  <c r="I963" i="23"/>
  <c r="I964" i="23" s="1"/>
  <c r="L961" i="23" s="1"/>
  <c r="B961" i="23"/>
  <c r="I935" i="23"/>
  <c r="I959" i="23" s="1"/>
  <c r="L933" i="23" s="1"/>
  <c r="Q795" i="23"/>
  <c r="P795" i="23"/>
  <c r="C773" i="23"/>
  <c r="C771" i="23"/>
  <c r="C744" i="23"/>
  <c r="C763" i="23" s="1"/>
  <c r="C775" i="23" s="1"/>
  <c r="C734" i="23"/>
  <c r="C746" i="23" s="1"/>
  <c r="C765" i="23" s="1"/>
  <c r="C777" i="23" s="1"/>
  <c r="C715" i="23"/>
  <c r="C713" i="23"/>
  <c r="C732" i="23" s="1"/>
  <c r="C711" i="23"/>
  <c r="C730" i="23" s="1"/>
  <c r="C742" i="23" s="1"/>
  <c r="C709" i="23"/>
  <c r="C728" i="23" s="1"/>
  <c r="C740" i="23" s="1"/>
  <c r="I596" i="23"/>
  <c r="L571" i="23" s="1"/>
  <c r="C596" i="23"/>
  <c r="I595" i="23"/>
  <c r="N585" i="23"/>
  <c r="P548" i="23"/>
  <c r="P547" i="23"/>
  <c r="P546" i="23"/>
  <c r="O546" i="23"/>
  <c r="M523" i="23"/>
  <c r="N474" i="23"/>
  <c r="I377" i="23"/>
  <c r="K377" i="23" s="1"/>
  <c r="C371" i="23"/>
  <c r="I370" i="23"/>
  <c r="K370" i="23" s="1"/>
  <c r="C355" i="23"/>
  <c r="K354" i="23"/>
  <c r="I354" i="23"/>
  <c r="T323" i="23"/>
  <c r="S323" i="23"/>
  <c r="S322" i="23"/>
  <c r="T321" i="23"/>
  <c r="S321" i="23"/>
  <c r="R320" i="23"/>
  <c r="R321" i="23" s="1"/>
  <c r="Q319" i="23"/>
  <c r="P319" i="23"/>
  <c r="P320" i="23" s="1"/>
  <c r="P321" i="23" s="1"/>
  <c r="O319" i="23"/>
  <c r="Q318" i="23"/>
  <c r="P318" i="23"/>
  <c r="O318" i="23"/>
  <c r="O316" i="23"/>
  <c r="O317" i="23" s="1"/>
  <c r="O315" i="23"/>
  <c r="O314" i="23"/>
  <c r="O313" i="23"/>
  <c r="O312" i="23"/>
  <c r="O310" i="23"/>
  <c r="N310" i="23"/>
  <c r="C267" i="23"/>
  <c r="I266" i="23"/>
  <c r="I269" i="23" s="1"/>
  <c r="L239" i="23" s="1"/>
  <c r="I237" i="23"/>
  <c r="L217" i="23" s="1"/>
  <c r="I235" i="23"/>
  <c r="I231" i="23"/>
  <c r="I227" i="23"/>
  <c r="C222" i="23"/>
  <c r="M220" i="23"/>
  <c r="I219" i="23"/>
  <c r="L212" i="23"/>
  <c r="L210" i="23"/>
  <c r="L200" i="23"/>
  <c r="C195" i="23"/>
  <c r="I191" i="23"/>
  <c r="I197" i="23" s="1"/>
  <c r="L189" i="23"/>
  <c r="I187" i="23"/>
  <c r="L181" i="23" s="1"/>
  <c r="C187" i="23"/>
  <c r="I183" i="23"/>
  <c r="C179" i="23"/>
  <c r="I178" i="23"/>
  <c r="I179" i="23" s="1"/>
  <c r="L176" i="23"/>
  <c r="L155" i="23"/>
  <c r="L147" i="23"/>
  <c r="L144" i="23"/>
  <c r="L142" i="23"/>
  <c r="L140" i="23"/>
  <c r="L138" i="23"/>
  <c r="L136" i="23"/>
  <c r="E8" i="20"/>
  <c r="K381" i="23" l="1"/>
  <c r="L352" i="23" s="1"/>
  <c r="E106" i="24"/>
  <c r="I1589" i="23"/>
  <c r="L1570" i="23" s="1"/>
  <c r="I2098" i="23"/>
  <c r="I2112" i="23" s="1"/>
  <c r="L2090" i="23" s="1"/>
  <c r="I2157" i="23"/>
  <c r="L2136" i="23" s="1"/>
  <c r="C13" i="21"/>
  <c r="D12" i="21"/>
  <c r="F104" i="24"/>
  <c r="F106" i="24" l="1"/>
  <c r="E107" i="24"/>
  <c r="F107" i="24" s="1"/>
  <c r="F329" i="24" l="1"/>
  <c r="K42"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QS</author>
  </authors>
  <commentList>
    <comment ref="D47" authorId="0" shapeId="0" xr:uid="{00000000-0006-0000-0000-000001000000}">
      <text>
        <r>
          <rPr>
            <b/>
            <sz val="9"/>
            <rFont val="Tahoma"/>
            <charset val="134"/>
          </rPr>
          <t>QS:</t>
        </r>
        <r>
          <rPr>
            <sz val="9"/>
            <rFont val="Tahoma"/>
            <charset val="134"/>
          </rPr>
          <t xml:space="preserve">
confirm with SCE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QS</author>
    <author>Toani Toatu</author>
  </authors>
  <commentList>
    <comment ref="B584" authorId="0" shapeId="0" xr:uid="{00000000-0006-0000-0200-000001000000}">
      <text>
        <r>
          <rPr>
            <b/>
            <sz val="9"/>
            <rFont val="Tahoma"/>
            <charset val="134"/>
          </rPr>
          <t>QS:</t>
        </r>
        <r>
          <rPr>
            <sz val="9"/>
            <rFont val="Tahoma"/>
            <charset val="134"/>
          </rPr>
          <t xml:space="preserve">
</t>
        </r>
      </text>
    </comment>
    <comment ref="A687" authorId="1" shapeId="0" xr:uid="{00000000-0006-0000-0200-000002000000}">
      <text>
        <r>
          <rPr>
            <b/>
            <sz val="9"/>
            <rFont val="Tahoma"/>
            <charset val="134"/>
          </rPr>
          <t>Toani Toatu:</t>
        </r>
        <r>
          <rPr>
            <sz val="9"/>
            <rFont val="Tahoma"/>
            <charset val="134"/>
          </rPr>
          <t xml:space="preserve">
to continue from here </t>
        </r>
      </text>
    </comment>
    <comment ref="C998" authorId="0" shapeId="0" xr:uid="{00000000-0006-0000-0200-000003000000}">
      <text>
        <r>
          <rPr>
            <b/>
            <sz val="9"/>
            <rFont val="Tahoma"/>
            <charset val="134"/>
          </rPr>
          <t>QS:</t>
        </r>
        <r>
          <rPr>
            <sz val="9"/>
            <rFont val="Tahoma"/>
            <charset val="134"/>
          </rPr>
          <t xml:space="preserve">
continue from here 05/03/18</t>
        </r>
      </text>
    </comment>
    <comment ref="C1438" authorId="0" shapeId="0" xr:uid="{00000000-0006-0000-0200-000004000000}">
      <text>
        <r>
          <rPr>
            <b/>
            <sz val="9"/>
            <rFont val="Tahoma"/>
            <charset val="134"/>
          </rPr>
          <t>QS:</t>
        </r>
        <r>
          <rPr>
            <sz val="9"/>
            <rFont val="Tahoma"/>
            <charset val="134"/>
          </rPr>
          <t xml:space="preserve">
continue from here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D39" authorId="0" shapeId="0" xr:uid="{00000000-0006-0000-0300-000001000000}">
      <text>
        <r>
          <rPr>
            <b/>
            <sz val="8"/>
            <rFont val="Tahoma"/>
            <charset val="134"/>
          </rPr>
          <t xml:space="preserve"> :</t>
        </r>
        <r>
          <rPr>
            <sz val="8"/>
            <rFont val="Tahoma"/>
            <charset val="134"/>
          </rPr>
          <t xml:space="preserve">
1:2:4 mix only</t>
        </r>
      </text>
    </comment>
  </commentList>
</comments>
</file>

<file path=xl/sharedStrings.xml><?xml version="1.0" encoding="utf-8"?>
<sst xmlns="http://schemas.openxmlformats.org/spreadsheetml/2006/main" count="3632" uniqueCount="2515">
  <si>
    <t>MISE</t>
  </si>
  <si>
    <t>CPU</t>
  </si>
  <si>
    <t xml:space="preserve"> </t>
  </si>
  <si>
    <t>MINISTRY OF INFRASTRUCTURE AND SUSTAINABLE ENERGY</t>
  </si>
  <si>
    <t>PROJECT TITLE</t>
  </si>
  <si>
    <t>Proect Number</t>
  </si>
  <si>
    <t>file ref</t>
  </si>
  <si>
    <t>CLIENT</t>
  </si>
  <si>
    <t>Date</t>
  </si>
  <si>
    <t>Ref</t>
  </si>
  <si>
    <t>Description</t>
  </si>
  <si>
    <t>Qty</t>
  </si>
  <si>
    <t>Unit</t>
  </si>
  <si>
    <t>Material</t>
  </si>
  <si>
    <t>Labour</t>
  </si>
  <si>
    <t>Others</t>
  </si>
  <si>
    <t>Total</t>
  </si>
  <si>
    <t>GRAND SUMMARY</t>
  </si>
  <si>
    <t>PRELIMINARIES</t>
  </si>
  <si>
    <t>DEMOLITION</t>
  </si>
  <si>
    <t>CONCRETE WORK</t>
  </si>
  <si>
    <t>FORMWORK</t>
  </si>
  <si>
    <t>DAMP PROOF SHEETING</t>
  </si>
  <si>
    <t>DAMP PROOF COATINGS</t>
  </si>
  <si>
    <t>REINFORCING STEEL</t>
  </si>
  <si>
    <t xml:space="preserve">STRUCTURAL STEEL </t>
  </si>
  <si>
    <t>BLOCKWORK</t>
  </si>
  <si>
    <t>METAL WORK</t>
  </si>
  <si>
    <t>METAL WINDOWS AND DOORS</t>
  </si>
  <si>
    <t>CARPENTRY</t>
  </si>
  <si>
    <t>PROPRIETARY TOILET SCREENS</t>
  </si>
  <si>
    <t>COMPUTER FLOORS</t>
  </si>
  <si>
    <t>SEALANTS</t>
  </si>
  <si>
    <t>JOINERY</t>
  </si>
  <si>
    <t>HARDWARE</t>
  </si>
  <si>
    <t>ROOFING</t>
  </si>
  <si>
    <t>PLUMBING</t>
  </si>
  <si>
    <t>DRAINAGE</t>
  </si>
  <si>
    <t>FIRE PROTECTION</t>
  </si>
  <si>
    <t>ELECTRICAL SERVICES</t>
  </si>
  <si>
    <t>PROPRIETARY PARTITIONS</t>
  </si>
  <si>
    <t>SPECIALIST FINISHES</t>
  </si>
  <si>
    <t>PAINTING AND DECORATION</t>
  </si>
  <si>
    <t>SUNDRY WORKS</t>
  </si>
  <si>
    <t>Add  12.5% VAT</t>
  </si>
  <si>
    <t>Grand Total (SAY)</t>
  </si>
  <si>
    <t>Take-off</t>
  </si>
  <si>
    <t>Rate</t>
  </si>
  <si>
    <t>Side Cast</t>
  </si>
  <si>
    <t>Vol</t>
  </si>
  <si>
    <t>A1</t>
  </si>
  <si>
    <t>A2</t>
  </si>
  <si>
    <t>Premables:</t>
  </si>
  <si>
    <t>A3</t>
  </si>
  <si>
    <t xml:space="preserve">Unless otherwise stated all temporary plumbing works </t>
  </si>
  <si>
    <t>A4</t>
  </si>
  <si>
    <t xml:space="preserve">associated with temporary services such as water services, sanitary conviniences </t>
  </si>
  <si>
    <t>A5</t>
  </si>
  <si>
    <t>and the like are measured within 12m beyond building face.</t>
  </si>
  <si>
    <t>A6</t>
  </si>
  <si>
    <t>A7</t>
  </si>
  <si>
    <t>Unless otherwise stated, the following shall be itemised</t>
  </si>
  <si>
    <t>A8</t>
  </si>
  <si>
    <t>A9</t>
  </si>
  <si>
    <t>Allow for the Provision of signboards, together with details of signwriting and installation</t>
  </si>
  <si>
    <t>item</t>
  </si>
  <si>
    <t>A10</t>
  </si>
  <si>
    <t>A11</t>
  </si>
  <si>
    <t>Allow for the provision of telephones, including installation and rental charges during the course</t>
  </si>
  <si>
    <t>A12</t>
  </si>
  <si>
    <t>of construction works, and removal upon completion</t>
  </si>
  <si>
    <t>A13</t>
  </si>
  <si>
    <t>A14</t>
  </si>
  <si>
    <t>Site Access</t>
  </si>
  <si>
    <t>A15</t>
  </si>
  <si>
    <t>Allow for access to site</t>
  </si>
  <si>
    <t>A16</t>
  </si>
  <si>
    <t>A17</t>
  </si>
  <si>
    <t>Care and Security of the works</t>
  </si>
  <si>
    <t>A18</t>
  </si>
  <si>
    <t>A19</t>
  </si>
  <si>
    <t>Temporary Galv fencing with post at 3m c-c (max use 3uses)</t>
  </si>
  <si>
    <t>m</t>
  </si>
  <si>
    <t>A20</t>
  </si>
  <si>
    <t>A21</t>
  </si>
  <si>
    <t>Temporary Hoarding</t>
  </si>
  <si>
    <t>A22</t>
  </si>
  <si>
    <t>Hoarding 2m high of 18mm external quality plywood on 100 x 100mm kiln</t>
  </si>
  <si>
    <t>A23</t>
  </si>
  <si>
    <t>dried timber post and 75 x 50mm rail in 3 rows. (allow max uses of 3)</t>
  </si>
  <si>
    <t>75x50mm</t>
  </si>
  <si>
    <t>A24</t>
  </si>
  <si>
    <t>A25</t>
  </si>
  <si>
    <t>A26</t>
  </si>
  <si>
    <t>Allow for temporary site shed during the course of construction works</t>
  </si>
  <si>
    <t>A27</t>
  </si>
  <si>
    <t>A28</t>
  </si>
  <si>
    <t>Temporary services, construction water and power</t>
  </si>
  <si>
    <t>A29</t>
  </si>
  <si>
    <t>Allow for the provision of water for the works and</t>
  </si>
  <si>
    <t>A30</t>
  </si>
  <si>
    <t>any necessary temporary plumbing and storage.</t>
  </si>
  <si>
    <t>A31</t>
  </si>
  <si>
    <t>A32</t>
  </si>
  <si>
    <t>A33</t>
  </si>
  <si>
    <t>A34</t>
  </si>
  <si>
    <t>A35</t>
  </si>
  <si>
    <t>Allow for the provision of temporary electric power,</t>
  </si>
  <si>
    <t>A36</t>
  </si>
  <si>
    <t>including connections to main.</t>
  </si>
  <si>
    <t>A37</t>
  </si>
  <si>
    <t>A38</t>
  </si>
  <si>
    <t>A39</t>
  </si>
  <si>
    <t>A40</t>
  </si>
  <si>
    <t>A41</t>
  </si>
  <si>
    <t>A42</t>
  </si>
  <si>
    <t>A43</t>
  </si>
  <si>
    <t>A44</t>
  </si>
  <si>
    <t>A45</t>
  </si>
  <si>
    <t>A46</t>
  </si>
  <si>
    <t>A47</t>
  </si>
  <si>
    <t>A48</t>
  </si>
  <si>
    <t>A49</t>
  </si>
  <si>
    <t>Allow for the provision of sanitary conveniences and</t>
  </si>
  <si>
    <t>A50</t>
  </si>
  <si>
    <t>keeping of the conveniences in a clean and orderly</t>
  </si>
  <si>
    <t>A51</t>
  </si>
  <si>
    <t>condition.</t>
  </si>
  <si>
    <t>A52</t>
  </si>
  <si>
    <t>A53</t>
  </si>
  <si>
    <t>A54</t>
  </si>
  <si>
    <t>A55</t>
  </si>
  <si>
    <t>Allow for setting out of the works and the provision</t>
  </si>
  <si>
    <t>A56</t>
  </si>
  <si>
    <t>of all instruments required.</t>
  </si>
  <si>
    <t>A57</t>
  </si>
  <si>
    <t>A58</t>
  </si>
  <si>
    <t>A59</t>
  </si>
  <si>
    <t>Allow for testing of materials and submission of samples</t>
  </si>
  <si>
    <t>A60</t>
  </si>
  <si>
    <t>A61</t>
  </si>
  <si>
    <t>A62</t>
  </si>
  <si>
    <t>A63</t>
  </si>
  <si>
    <t xml:space="preserve">Allow for the provision of plant and tools required for the </t>
  </si>
  <si>
    <t>A64</t>
  </si>
  <si>
    <t xml:space="preserve">execution of the works </t>
  </si>
  <si>
    <t>A65</t>
  </si>
  <si>
    <t>A66</t>
  </si>
  <si>
    <t>A67</t>
  </si>
  <si>
    <t>A68</t>
  </si>
  <si>
    <t>Allow for the provision of scaffolding for exterior work</t>
  </si>
  <si>
    <t>A69</t>
  </si>
  <si>
    <t>A70</t>
  </si>
  <si>
    <t>A71</t>
  </si>
  <si>
    <t>A72</t>
  </si>
  <si>
    <t>A73</t>
  </si>
  <si>
    <t>A74</t>
  </si>
  <si>
    <t>A75</t>
  </si>
  <si>
    <t>Allow for the provision of scaffolding for interior work</t>
  </si>
  <si>
    <t>A76</t>
  </si>
  <si>
    <t>A77</t>
  </si>
  <si>
    <t>A78</t>
  </si>
  <si>
    <t>A79</t>
  </si>
  <si>
    <t>A80</t>
  </si>
  <si>
    <t>A81</t>
  </si>
  <si>
    <t>A82</t>
  </si>
  <si>
    <t>Allow for the provision of temporary screens and other protection</t>
  </si>
  <si>
    <t>A83</t>
  </si>
  <si>
    <t xml:space="preserve">requirement (For this item the rate for temporary hoarding may </t>
  </si>
  <si>
    <t>A84</t>
  </si>
  <si>
    <t xml:space="preserve">be adopted. </t>
  </si>
  <si>
    <t>A85</t>
  </si>
  <si>
    <t>A86</t>
  </si>
  <si>
    <t>A87</t>
  </si>
  <si>
    <t>Allow for the protection of the works from weather or any other cause</t>
  </si>
  <si>
    <t>A88</t>
  </si>
  <si>
    <t>A89</t>
  </si>
  <si>
    <t>A90</t>
  </si>
  <si>
    <t>A91</t>
  </si>
  <si>
    <t>Allow for maintenance and protection of public and private</t>
  </si>
  <si>
    <t>A92</t>
  </si>
  <si>
    <t>property and other similar undertakings including making good</t>
  </si>
  <si>
    <t>A93</t>
  </si>
  <si>
    <t>and paying of all damage thereto</t>
  </si>
  <si>
    <t>A94</t>
  </si>
  <si>
    <t>A95</t>
  </si>
  <si>
    <t>A96</t>
  </si>
  <si>
    <t>Allow for constant supervision (max 3 months average) unless otherwise stated</t>
  </si>
  <si>
    <t>A97</t>
  </si>
  <si>
    <t>A98</t>
  </si>
  <si>
    <t>A99</t>
  </si>
  <si>
    <t>Allow for cartage of materials to site, and removal upon completion</t>
  </si>
  <si>
    <t>A100</t>
  </si>
  <si>
    <t>A101</t>
  </si>
  <si>
    <t>A102</t>
  </si>
  <si>
    <t>A103</t>
  </si>
  <si>
    <t>Allow transport for workers (max 3months on average) unless otherwise stated</t>
  </si>
  <si>
    <t>A104</t>
  </si>
  <si>
    <t>A105</t>
  </si>
  <si>
    <t>A106</t>
  </si>
  <si>
    <t>A107</t>
  </si>
  <si>
    <t>Allow for the provision for removal of rubbish and debris and</t>
  </si>
  <si>
    <t>A108</t>
  </si>
  <si>
    <t>clearing away on completion</t>
  </si>
  <si>
    <t>A109</t>
  </si>
  <si>
    <t>A110</t>
  </si>
  <si>
    <t>A111</t>
  </si>
  <si>
    <t>Allow for cleaning all surfaces ready for occupation</t>
  </si>
  <si>
    <t>A112</t>
  </si>
  <si>
    <t>A113</t>
  </si>
  <si>
    <t>A114</t>
  </si>
  <si>
    <t>Allow for dewatering</t>
  </si>
  <si>
    <t>A115</t>
  </si>
  <si>
    <t>A116</t>
  </si>
  <si>
    <t>TOTAL CARRIED TO SUMMARY</t>
  </si>
  <si>
    <t>Allow for obtaining all necessary approvals prior to demolition</t>
  </si>
  <si>
    <t>Disconnect and seal off services prior to demolition</t>
  </si>
  <si>
    <t>A 1</t>
  </si>
  <si>
    <t>Electrical works</t>
  </si>
  <si>
    <t>A 2</t>
  </si>
  <si>
    <t>A 3</t>
  </si>
  <si>
    <t>Remove light fittings</t>
  </si>
  <si>
    <t>no</t>
  </si>
  <si>
    <t>A 4</t>
  </si>
  <si>
    <t>A 5</t>
  </si>
  <si>
    <t>Remove outlet socket</t>
  </si>
  <si>
    <t>A 6</t>
  </si>
  <si>
    <t>A 7</t>
  </si>
  <si>
    <t>Remove ceiling fan switches</t>
  </si>
  <si>
    <t>A 8</t>
  </si>
  <si>
    <t>A 9</t>
  </si>
  <si>
    <t>Remove switches</t>
  </si>
  <si>
    <t>A 10</t>
  </si>
  <si>
    <t>A 11</t>
  </si>
  <si>
    <t>Remove switchboard</t>
  </si>
  <si>
    <t>A 12</t>
  </si>
  <si>
    <t>A 13</t>
  </si>
  <si>
    <t>Plumbing works</t>
  </si>
  <si>
    <t>A 14</t>
  </si>
  <si>
    <t>Remove W.c pan complete with associated fittings.</t>
  </si>
  <si>
    <t>A 15</t>
  </si>
  <si>
    <t>A 16</t>
  </si>
  <si>
    <t>Remove wash hand basin and store where directed</t>
  </si>
  <si>
    <t>A 17</t>
  </si>
  <si>
    <t>A 18</t>
  </si>
  <si>
    <t>Take down sink unit complete with fittings, and bench and remove to store.</t>
  </si>
  <si>
    <t>A 19</t>
  </si>
  <si>
    <t>A 20</t>
  </si>
  <si>
    <t>Remove bath unit complete with fittings and store where directed.</t>
  </si>
  <si>
    <t>A 21</t>
  </si>
  <si>
    <t>A 22</t>
  </si>
  <si>
    <t>Remove shower unit with fittings, and store where directed.</t>
  </si>
  <si>
    <t>A 23</t>
  </si>
  <si>
    <t>A 24</t>
  </si>
  <si>
    <t>Remove urinal unit with fittings, and store where directed</t>
  </si>
  <si>
    <t>A 25</t>
  </si>
  <si>
    <t>A 26</t>
  </si>
  <si>
    <t>Hazardous substances</t>
  </si>
  <si>
    <t>A 27</t>
  </si>
  <si>
    <t>A 28</t>
  </si>
  <si>
    <t xml:space="preserve">Remove hazardous substances (abestos lining, gutter, roof and </t>
  </si>
  <si>
    <t>A 29</t>
  </si>
  <si>
    <t>the like)</t>
  </si>
  <si>
    <t>A 30</t>
  </si>
  <si>
    <t>A 31</t>
  </si>
  <si>
    <t>Remove 200mm thick conrete foundation</t>
  </si>
  <si>
    <t>m3</t>
  </si>
  <si>
    <t>A 32</t>
  </si>
  <si>
    <t>A 33</t>
  </si>
  <si>
    <t>Remove unreinforced concrete pavings, 100mm thick</t>
  </si>
  <si>
    <t>m2</t>
  </si>
  <si>
    <t>A 34</t>
  </si>
  <si>
    <t>A 35</t>
  </si>
  <si>
    <t>Ditto but reinforced concrete slab, 100mm thick</t>
  </si>
  <si>
    <t>A 36</t>
  </si>
  <si>
    <t>A 37</t>
  </si>
  <si>
    <t xml:space="preserve">Remove concrete kerbs, gutters </t>
  </si>
  <si>
    <t>A 38</t>
  </si>
  <si>
    <t>A 39</t>
  </si>
  <si>
    <t>Allow to carryout works for key, forming of toothings,</t>
  </si>
  <si>
    <t>A 40</t>
  </si>
  <si>
    <t>and the like to surfaces receiving new work</t>
  </si>
  <si>
    <t>A 41</t>
  </si>
  <si>
    <t>A 42</t>
  </si>
  <si>
    <t>Roofing</t>
  </si>
  <si>
    <t>A 43</t>
  </si>
  <si>
    <t>A 44</t>
  </si>
  <si>
    <t>A 45</t>
  </si>
  <si>
    <t>Remove the birdbatten.</t>
  </si>
  <si>
    <t>A 46</t>
  </si>
  <si>
    <t>A 47</t>
  </si>
  <si>
    <t>Remove gable cladding including finishing trim</t>
  </si>
  <si>
    <t>A 48</t>
  </si>
  <si>
    <t>A 49</t>
  </si>
  <si>
    <t>A 50</t>
  </si>
  <si>
    <t>Remove roof covering and associated flashings</t>
  </si>
  <si>
    <t>A 51</t>
  </si>
  <si>
    <t>A 52</t>
  </si>
  <si>
    <t>A 53</t>
  </si>
  <si>
    <t>Remove frame timber trusses, rafters, and the like</t>
  </si>
  <si>
    <t>A 54</t>
  </si>
  <si>
    <t>A 55</t>
  </si>
  <si>
    <t>A 56</t>
  </si>
  <si>
    <t>Doors and Windows</t>
  </si>
  <si>
    <t>A 57</t>
  </si>
  <si>
    <t>Remove door complete with hardware</t>
  </si>
  <si>
    <t>A 58</t>
  </si>
  <si>
    <t>A 59</t>
  </si>
  <si>
    <t>Remove window shutter unit with hardware</t>
  </si>
  <si>
    <t>A 60</t>
  </si>
  <si>
    <t>A 61</t>
  </si>
  <si>
    <t>Remove Alum door frame with glazing and sliding door</t>
  </si>
  <si>
    <t>A 62</t>
  </si>
  <si>
    <t>A 63</t>
  </si>
  <si>
    <t>Remove roller door unit complete with associated fittings</t>
  </si>
  <si>
    <t>A 64</t>
  </si>
  <si>
    <t>A 65</t>
  </si>
  <si>
    <t>Remove alum window frames complete with glazing</t>
  </si>
  <si>
    <t>A 66</t>
  </si>
  <si>
    <t>A 67</t>
  </si>
  <si>
    <t>A 68</t>
  </si>
  <si>
    <t>A 69</t>
  </si>
  <si>
    <t>Remove louver frame with glass blade (7-9 louvers)</t>
  </si>
  <si>
    <t>A 70</t>
  </si>
  <si>
    <t>A 71</t>
  </si>
  <si>
    <t>Remove louver frame with glass blade (10-12 louvers)</t>
  </si>
  <si>
    <t>A 72</t>
  </si>
  <si>
    <t>A 73</t>
  </si>
  <si>
    <t>Wall</t>
  </si>
  <si>
    <t>A 74</t>
  </si>
  <si>
    <t>Remove hardboard lining on framing</t>
  </si>
  <si>
    <t>A 75</t>
  </si>
  <si>
    <t>A 76</t>
  </si>
  <si>
    <t>A 77</t>
  </si>
  <si>
    <t>Remove batt behind lining</t>
  </si>
  <si>
    <t>A 78</t>
  </si>
  <si>
    <t>A 79</t>
  </si>
  <si>
    <t>Remove timber framing</t>
  </si>
  <si>
    <t>Breakup 100mm thick blocwork wall and remove debris</t>
  </si>
  <si>
    <t xml:space="preserve">  Labour - 2 labourers for 0.75 hours per m2</t>
  </si>
  <si>
    <t>Demolish 150mm thick blockwork wall and remove debris</t>
  </si>
  <si>
    <t>Demolish 200mm thick blockwork wall and remove debris</t>
  </si>
  <si>
    <t>Opening through stud partitions</t>
  </si>
  <si>
    <t xml:space="preserve">Form opening through 100mm thick timber stud wall partition for </t>
  </si>
  <si>
    <t>door opening overall size: 2100 x 900mm wide; take off skirtings, cut away lining,</t>
  </si>
  <si>
    <t>and make good around disturbed surfaces</t>
  </si>
  <si>
    <t>Add 10% extra loading on labour for making</t>
  </si>
  <si>
    <t>good around disturbed surfaces</t>
  </si>
  <si>
    <t>Opening through Blockwork wall</t>
  </si>
  <si>
    <t>Form opening through 200mm thick blockwork wall for door opening overall size:</t>
  </si>
  <si>
    <t>2100 x 900mm wide, insert new lintel, 200mm thick and make good around disturbed surfaces.</t>
  </si>
  <si>
    <t>EXCAVATION AND EARTHWORKS</t>
  </si>
  <si>
    <t>Preambles</t>
  </si>
  <si>
    <t>Note: Unless otherwise stated, the minimum allowance for working space shall be comply with Table 1 and the following:</t>
  </si>
  <si>
    <t>Planking and strutting is measured to all excavations 1.5m deep or irrespective of depth to excavations against public places and adjacent sites</t>
  </si>
  <si>
    <t>Table 1</t>
  </si>
  <si>
    <t>1) For depth of excavation 0-1m = 0.2m</t>
  </si>
  <si>
    <t>2) For depth of excavation 1-2m = 0.6m</t>
  </si>
  <si>
    <t>3) For depth of excavation 2-3m = 1m</t>
  </si>
  <si>
    <t>4) Exceeding 3m = 1.3m</t>
  </si>
  <si>
    <t>Clear site to suit "building footprint", and allow to offset 1m at both directions</t>
  </si>
  <si>
    <t>for timber profiles</t>
  </si>
  <si>
    <t>Strip site average 100mm deep, to remove top soil and spread and level on site.</t>
  </si>
  <si>
    <t>Footing</t>
  </si>
  <si>
    <t>Excavate trench for footing 0-1.5m deep commencing from strip level.</t>
  </si>
  <si>
    <t>Excavate for column pad 0-1.5m deep commencing from strip level</t>
  </si>
  <si>
    <t>Excavate for edge thickening commencing from stirp level</t>
  </si>
  <si>
    <t>Extra value for excavating solid rock encountered in the course of excavation</t>
  </si>
  <si>
    <t>Backfilling</t>
  </si>
  <si>
    <t>Return fill and ram selected excavated material around footing.</t>
  </si>
  <si>
    <t>Disposal</t>
  </si>
  <si>
    <t>Cartaway excavated material offsite where directed</t>
  </si>
  <si>
    <t>FILLING</t>
  </si>
  <si>
    <t>Hardcore imported and laid on site 100mm thick</t>
  </si>
  <si>
    <t>Hardcore imported to and laid on site 125mm thick.</t>
  </si>
  <si>
    <t>Hardcore imported to and laid on site 150mm thick.</t>
  </si>
  <si>
    <t>Surface treatment</t>
  </si>
  <si>
    <t>Lay and blind  hardcore</t>
  </si>
  <si>
    <t>Sand bed 50mm thick imported and laid to receive concrete</t>
  </si>
  <si>
    <t>Level and ram top of sand</t>
  </si>
  <si>
    <t>B 1</t>
  </si>
  <si>
    <t>B 2</t>
  </si>
  <si>
    <t>B 3</t>
  </si>
  <si>
    <t>Different types of Foundations and footings with concrete strength shall be</t>
  </si>
  <si>
    <t>B 4</t>
  </si>
  <si>
    <t>scheduled seperately</t>
  </si>
  <si>
    <t>B 5</t>
  </si>
  <si>
    <t>B 6</t>
  </si>
  <si>
    <t>1  For small bases, fence posts, shallow piles and the like these shall be</t>
  </si>
  <si>
    <t>B 7</t>
  </si>
  <si>
    <t>enumerated where not exceeding  0.2m3</t>
  </si>
  <si>
    <t>B 8</t>
  </si>
  <si>
    <t>B 9</t>
  </si>
  <si>
    <t>2 Slabs for each thickness shall be  scheduled seperately. If finished to</t>
  </si>
  <si>
    <t>B 10</t>
  </si>
  <si>
    <t>falls or cross falls this shall be stated and the average thickness given</t>
  </si>
  <si>
    <t>B 11</t>
  </si>
  <si>
    <t>B 12</t>
  </si>
  <si>
    <t>Apply structural reinforced concrete to the following:</t>
  </si>
  <si>
    <t>B 13</t>
  </si>
  <si>
    <t>B 14</t>
  </si>
  <si>
    <t>600x200mm thick strip footing</t>
  </si>
  <si>
    <t>B 15</t>
  </si>
  <si>
    <t>B 16</t>
  </si>
  <si>
    <t>600x200mm tie beam</t>
  </si>
  <si>
    <t>B 17</t>
  </si>
  <si>
    <t>B 18</t>
  </si>
  <si>
    <t>Raft footing</t>
  </si>
  <si>
    <t>B 19</t>
  </si>
  <si>
    <t>B 20</t>
  </si>
  <si>
    <t>Isolated column base</t>
  </si>
  <si>
    <t>B 21</t>
  </si>
  <si>
    <t>B 22</t>
  </si>
  <si>
    <t>Isolated small base/ fence post (300x300x450)</t>
  </si>
  <si>
    <t>B 23</t>
  </si>
  <si>
    <t>B 24</t>
  </si>
  <si>
    <t>Bedding to structural steel / metal work (0-200mm thick)</t>
  </si>
  <si>
    <t>B 25</t>
  </si>
  <si>
    <t>B 26</t>
  </si>
  <si>
    <t xml:space="preserve">100mm thick slab </t>
  </si>
  <si>
    <t>B 27</t>
  </si>
  <si>
    <t>B 28</t>
  </si>
  <si>
    <t>150mm thick slab</t>
  </si>
  <si>
    <t>B 29</t>
  </si>
  <si>
    <t>B 30</t>
  </si>
  <si>
    <t>200mm thick suspended slab</t>
  </si>
  <si>
    <t>Column / Pier</t>
  </si>
  <si>
    <t>Steps and staircases including strings, soffits, balustrades and</t>
  </si>
  <si>
    <t>landings</t>
  </si>
  <si>
    <t>Blinding concrete (0-200mm thick)</t>
  </si>
  <si>
    <t>Upstands and kerbs (&lt;0.05m2 in section)</t>
  </si>
  <si>
    <t>Surface Finishes</t>
  </si>
  <si>
    <t>20mm thick cement and sand (mix 1:3) screed Trowel steel  float finish to top of slab</t>
  </si>
  <si>
    <t>20mm thick cement and sand (mix 1:3)  screed Broom  finish to top of slab</t>
  </si>
  <si>
    <t>25mm thick cement and sand (mix 1:3) screed Trowel steel  float finish to top of slab</t>
  </si>
  <si>
    <t>25mm thick cement and sand (mix 1:3) screed Broom finish to top of slab</t>
  </si>
  <si>
    <t>Extra value for trowel steel float finish to confine areas (0-200mm wide )</t>
  </si>
  <si>
    <t>Extra value for broom finish ditto (0-200mm wide)</t>
  </si>
  <si>
    <t>12mm diameter Holding down bolt complete with nut and 2 washers bolted in</t>
  </si>
  <si>
    <t>concrete</t>
  </si>
  <si>
    <t>12mm diameter Holding down bolt complete with nut and 2 washers</t>
  </si>
  <si>
    <t>bolted in concrete</t>
  </si>
  <si>
    <t>Unless otherwise stated, formwork shall be measured in square metres, with their given nature of formwk type of finish level</t>
  </si>
  <si>
    <t>1. Formwork specified to be left in place shall be scheduled seperately.</t>
  </si>
  <si>
    <t>2. Formwork to soffits of beams or slabs shall be scheduled seperately.</t>
  </si>
  <si>
    <t>3. Rates for formwork shall be inclusive of labour, material, and other associated components, formwork reducing agents, etc required for the full execution of the works</t>
  </si>
  <si>
    <t>Apply formwork to the following:</t>
  </si>
  <si>
    <t>Vertical surfaces of footing (average uses = 5)</t>
  </si>
  <si>
    <t>Vertical surfaces of wall</t>
  </si>
  <si>
    <t>Vertical surfaces of column / pier. Include timber fillet not exceeding</t>
  </si>
  <si>
    <t>50mm on face.</t>
  </si>
  <si>
    <t>Flat soffits  of suspended slab not exceeding 3m high from grd level</t>
  </si>
  <si>
    <t xml:space="preserve">Sides and soffit of beam </t>
  </si>
  <si>
    <t>Sides and soffit of lintel</t>
  </si>
  <si>
    <t>Sides of  stair riser and  string</t>
  </si>
  <si>
    <t>Formwork to sides of  suspended floor slab over 100mm and not exceeding 200mm</t>
  </si>
  <si>
    <t>Ditto but to edge of concrete slab over 100mm and not exceeding 200mm</t>
  </si>
  <si>
    <t>Ditto but to edge of concrete slab over 200mm and not exceeding 300mm</t>
  </si>
  <si>
    <t>Formwork to sides of reveals 0-200mm</t>
  </si>
  <si>
    <t>Formwork to sides of reveals over 200mm and not exceeding 300mm</t>
  </si>
  <si>
    <t>Form  100 x 50mm deep rebate in edge of slab</t>
  </si>
  <si>
    <t>Form 200x50mm deep rebate in edge of slab</t>
  </si>
  <si>
    <t>Preambles:</t>
  </si>
  <si>
    <t xml:space="preserve">Rates given to DPC shall be inclusive of labour, material and others such as senso tape </t>
  </si>
  <si>
    <t>for taping laps and the like</t>
  </si>
  <si>
    <t xml:space="preserve">Approved 0.25mm DMP membrane sheeting or similar laid and lapped at </t>
  </si>
  <si>
    <t>300mm wide and jointed with tape</t>
  </si>
  <si>
    <t>Extra value for turn ups 0-200mm wide</t>
  </si>
  <si>
    <t>Extra value for turn ups  over 200mm but not exceeding 300mm</t>
  </si>
  <si>
    <t>Extra value for turn down 0-200mm wide</t>
  </si>
  <si>
    <t>Extra value for turn down over 200mm but not exceeding 300mm</t>
  </si>
  <si>
    <t>Form penetration to damp proof sheeting  0-100mm diameter</t>
  </si>
  <si>
    <t>trademan</t>
  </si>
  <si>
    <t>Form penetration to damp proof sheeting 100- 200mm diameter</t>
  </si>
  <si>
    <t>Prepare surfaces and apply two coat suitable dmp coating to the following:</t>
  </si>
  <si>
    <t>200mm thick blockwork surfaces</t>
  </si>
  <si>
    <t>150mm thick blockwork surfaces</t>
  </si>
  <si>
    <t>100mm thick blockwork surfaces</t>
  </si>
  <si>
    <t xml:space="preserve">Rates given for reinforcing steel shall be inclusive of all necessary labour, Material for the full </t>
  </si>
  <si>
    <t>execution of trade, parallel laps, offset laps for bigger diameter rods,</t>
  </si>
  <si>
    <t>corner laps, ties, and the like. All running laps are calculated on a 6m length bar</t>
  </si>
  <si>
    <t>BAR REINFORCING</t>
  </si>
  <si>
    <t>Strip footing /  Edge beam</t>
  </si>
  <si>
    <t>Approved deformed 20mm diameter reinforcing bar in ftng</t>
  </si>
  <si>
    <t>Ditto but 16mm diameter reinforcing bar in footing.</t>
  </si>
  <si>
    <t>Ditto 12mm diameter reinforcing bar in footing.</t>
  </si>
  <si>
    <t xml:space="preserve">Ditto 10mm diameter ties at 400mm c-c </t>
  </si>
  <si>
    <t xml:space="preserve">Ditto 6mm diameter ties at 400mm c-c </t>
  </si>
  <si>
    <t>Column</t>
  </si>
  <si>
    <t>Approved deformed 20mm dia reinforcing bar in column</t>
  </si>
  <si>
    <t>Ditto but for 16mm diameter reinforcing bar in column.</t>
  </si>
  <si>
    <t>Ditto 12mm diameter reinforcing bar in column</t>
  </si>
  <si>
    <t>Ditto 10mm diameter ties at 300 c-c.</t>
  </si>
  <si>
    <t>Ditto 6mm diameter ties at 300 c-c</t>
  </si>
  <si>
    <t>Blockwork</t>
  </si>
  <si>
    <t>Approved deformed 12mm starter bar including laps</t>
  </si>
  <si>
    <t>Ditto but for 10mm dia starter bar including laps</t>
  </si>
  <si>
    <t>C 1</t>
  </si>
  <si>
    <t>Beam and Lintel</t>
  </si>
  <si>
    <t>C 2</t>
  </si>
  <si>
    <t>Approved deformed 20mm diameter reinforcing bar in beam</t>
  </si>
  <si>
    <t>C 3</t>
  </si>
  <si>
    <t>C 4</t>
  </si>
  <si>
    <t>Ditto but for 16mm dia reinforcing bar in beam</t>
  </si>
  <si>
    <t>C 5</t>
  </si>
  <si>
    <t>C 6</t>
  </si>
  <si>
    <t>Ditto 12mm dia reinforcing bar in beam</t>
  </si>
  <si>
    <t>C 7</t>
  </si>
  <si>
    <t>C 8</t>
  </si>
  <si>
    <t>Dtto 10mm diameter ties in beam.</t>
  </si>
  <si>
    <t>6mm diameter ties in beam.</t>
  </si>
  <si>
    <t>Concrete slab</t>
  </si>
  <si>
    <t>Approved deformed 12mm diameter in slab on ground</t>
  </si>
  <si>
    <t>Ditto but for 12mm diameter in suspended slab</t>
  </si>
  <si>
    <t>Ditto 10mm diameter in slab on ground</t>
  </si>
  <si>
    <t>Ditto 10mm diameter in suspended slab</t>
  </si>
  <si>
    <t>MESH REINFORCING</t>
  </si>
  <si>
    <t>Approved Steel fabric reinforcement in slab lapped at 300mm wide</t>
  </si>
  <si>
    <t>Extra value for raking cutting to fabric mesh reinforcement to suit profile of slab</t>
  </si>
  <si>
    <t>Extra value for circular cutting to suit profile of slab</t>
  </si>
  <si>
    <t>Extra value for cranking of  fabric mesh reinforcement</t>
  </si>
  <si>
    <t>Extra value for bending of fabric mesh reinforcement</t>
  </si>
  <si>
    <t xml:space="preserve">Preambles: </t>
  </si>
  <si>
    <t>Unless otherwise stated, rates given to structural steel shall include for all necessary labour cost, material,</t>
  </si>
  <si>
    <t>equipments, cranage, temporary props, welding, and the like for the full execution of the trade</t>
  </si>
  <si>
    <t xml:space="preserve">Actual size  of each member shall be given, and </t>
  </si>
  <si>
    <t>the tables used for calculating the mass of members shall be stated.</t>
  </si>
  <si>
    <t>The type of base plate and thickness should also be stated when</t>
  </si>
  <si>
    <t>scheduled.  All types of welding shall be stated including thickness.</t>
  </si>
  <si>
    <t>UB Portal frame</t>
  </si>
  <si>
    <t>UB Portal frame or similar up to 10m span (at 0-30kg/m)and erected to 0-6m high overall (in ……off), fix in postion</t>
  </si>
  <si>
    <t>kg</t>
  </si>
  <si>
    <t>UB Portal frame or similar 10m to 15m span (at 0-37kg/m)and erected to 0-6m high overall (in ……off), ditto</t>
  </si>
  <si>
    <t>Cutting</t>
  </si>
  <si>
    <t>Apply splay cutting to end of portal frame</t>
  </si>
  <si>
    <t>Ditto but to knee of portal frame</t>
  </si>
  <si>
    <t>Base plate</t>
  </si>
  <si>
    <t>Raking gusset cut and place in position</t>
  </si>
  <si>
    <t>Profile cutting to gusset and place in position</t>
  </si>
  <si>
    <t>Form holes on 10mm base plate exceeding 20mm but not exceeding</t>
  </si>
  <si>
    <t>30mm diameter</t>
  </si>
  <si>
    <t>20-24mm dia holding bolt  x 300mm long</t>
  </si>
  <si>
    <t>Apply double v butt welding up to 12mm thick to apex and knee of portal frame</t>
  </si>
  <si>
    <t>Apply fillet weld up to 12mm thick to plate 12mm thick</t>
  </si>
  <si>
    <t>Apply fillet weld up to 12mm thick to plate 10mm thick</t>
  </si>
  <si>
    <t>Apply site weld up to 12mm thick to gusset plate</t>
  </si>
  <si>
    <t>Levelling and wedging base plate</t>
  </si>
  <si>
    <t>Apply dry pack mortar under base plate -(0-100mm thick)</t>
  </si>
  <si>
    <t>Mild steel angle bracket welded to portal frame size: 102mm deep x 51mm wide</t>
  </si>
  <si>
    <t>drilled once to suilt 12mm dia bolt</t>
  </si>
  <si>
    <t>RHS -Rectangular hollow section up to 65mm x 40mm complete with proprietary fitting, erected and fix in position</t>
  </si>
  <si>
    <t>RHS -Rectangular hollow section over 65mm x 65mm ditto</t>
  </si>
  <si>
    <t xml:space="preserve">UC- Universal column (0-40kg/m) erected and  bolted to concrete </t>
  </si>
  <si>
    <t>UC- Universal column (40-100kg/m) erected and bolted to concrete</t>
  </si>
  <si>
    <t>Levelling and wedging base plate to UC (size stated)</t>
  </si>
  <si>
    <t>Apply dry pack mortar under base plate-(0-100mm thick) to UC</t>
  </si>
  <si>
    <t>UB- Universal beam welded to portal frame (0-40kg/m</t>
  </si>
  <si>
    <t>UB- Universal beam welded to portal frame (40-100kg/m)</t>
  </si>
  <si>
    <t>UB- Universal beam welded to column (0-40kg/m)</t>
  </si>
  <si>
    <t>UB- Universal beam welded to column (40-100kg/m)</t>
  </si>
  <si>
    <t>UB- Universal beam bolted to portal frame (0-40kg/m)</t>
  </si>
  <si>
    <t>UB- Universal beam bolted to portal frame (40-100kg/m)</t>
  </si>
  <si>
    <t>UB- Universal beam bolted to column (0-40kg/m)</t>
  </si>
  <si>
    <t>UB- Universal beam bolted to column (40-100kg/m)</t>
  </si>
  <si>
    <t>Surface Treatment</t>
  </si>
  <si>
    <t>Prepare Surfaces and apply sand blast and painting to UC heavy sections</t>
  </si>
  <si>
    <t>Ditto but to UB ditto</t>
  </si>
  <si>
    <t>Prepare Surfaces and apply sand blast and painting to light sections</t>
  </si>
  <si>
    <t>Approved 200mm thick  blockwork laid in stretcher bond</t>
  </si>
  <si>
    <t>of 200mm high coursing with 10mm thick cement mortar (mix 1:3)</t>
  </si>
  <si>
    <t>Exterior Wall</t>
  </si>
  <si>
    <t>To exterior wall (unfilled cells)</t>
  </si>
  <si>
    <t>Solid filling to cells of blockwork</t>
  </si>
  <si>
    <t xml:space="preserve">Intermittent filling to cells of blockwork </t>
  </si>
  <si>
    <t>Intermittent filling to bond beam</t>
  </si>
  <si>
    <t>Intermittent filling to lintel</t>
  </si>
  <si>
    <t>Interior wall</t>
  </si>
  <si>
    <t>To interior wall (unfilled cells)</t>
  </si>
  <si>
    <t>Isolated column / pier</t>
  </si>
  <si>
    <t>To isolated column</t>
  </si>
  <si>
    <t>Intermittent filling to column</t>
  </si>
  <si>
    <t>Approved 150mm thick  blockwork laid in stretcher bond</t>
  </si>
  <si>
    <t>of 200mm high coursing with cement mortar (mix 1:3)</t>
  </si>
  <si>
    <t>Exterior wall</t>
  </si>
  <si>
    <t>Approved 100mm thick  blockwork laid in stretcher bond</t>
  </si>
  <si>
    <t>Solid filling to blockwork cells</t>
  </si>
  <si>
    <t xml:space="preserve">Intermittent filling to blockwork </t>
  </si>
  <si>
    <t>Extra value for Knock out inside of one course concrete blocks for beam</t>
  </si>
  <si>
    <t>Extra value for Block up bottom of concrete blocks for beam.</t>
  </si>
  <si>
    <t>Extra value for Knock out inside of one course concrete blocks for lintel</t>
  </si>
  <si>
    <t>Extra value for Block up bottom of concrete blocks for lintel.</t>
  </si>
  <si>
    <t>200mm thick blockwork projecting  400mm from wall</t>
  </si>
  <si>
    <t>in  15 courses</t>
  </si>
  <si>
    <t xml:space="preserve">200mm thick blockwork projecting 400mm from wall in </t>
  </si>
  <si>
    <t>12 courses</t>
  </si>
  <si>
    <t>200mm thick blockwork projecting 400mm from wall</t>
  </si>
  <si>
    <t>in 10 courses</t>
  </si>
  <si>
    <t>200mm thick blockwork projecting  200mm from wall</t>
  </si>
  <si>
    <t xml:space="preserve">200mm thick blockwork projecting 200mm from wall in </t>
  </si>
  <si>
    <t>200mm thick blockwork projecting 200mm from wall</t>
  </si>
  <si>
    <t>200mm thick blockwork set back  400mm from wall</t>
  </si>
  <si>
    <t xml:space="preserve">200mm thick blockwork  set back 400mm from wall in </t>
  </si>
  <si>
    <t>200mm thick blockwork  set back400mm from wall</t>
  </si>
  <si>
    <t>200mm thick blockwork set back  200mm from wall</t>
  </si>
  <si>
    <t xml:space="preserve">200mm thick blockwork  set back 200mm from wall in </t>
  </si>
  <si>
    <t>200mm thick blockwork  set back200mm from wall</t>
  </si>
  <si>
    <t>150mm thick blockwork projecting  400mm from wall</t>
  </si>
  <si>
    <t xml:space="preserve">150mm thick blockwork projecting 400mm from wall in </t>
  </si>
  <si>
    <t>150mm thick blockwork projecting 400mm from wall</t>
  </si>
  <si>
    <t>150mm thick blockwork projecting  200mm from wall</t>
  </si>
  <si>
    <t xml:space="preserve">150mm thick blockwork projecting 200mm from wall in </t>
  </si>
  <si>
    <t>150mm thick blockwork projecting 200mm from wall</t>
  </si>
  <si>
    <t>150mm thick blockwork set back  400mm from wall</t>
  </si>
  <si>
    <t xml:space="preserve">150mm thick blockwork set back 400mm from wall in </t>
  </si>
  <si>
    <t>150mm thick blockwork set back 400mm from wall</t>
  </si>
  <si>
    <t>150mm thick blockwork set back  200mm from wall</t>
  </si>
  <si>
    <t xml:space="preserve">150mm thick blockwork set back 200mm from wall in </t>
  </si>
  <si>
    <t>150mm thick blockwork set back 200mm from wall</t>
  </si>
  <si>
    <t>100mm thick blockwork projecting  400mm from wall</t>
  </si>
  <si>
    <t xml:space="preserve">100mm thick blockwork projecting 400mm from wall in </t>
  </si>
  <si>
    <t>100mm thick blockwork projecting 400mm from wall</t>
  </si>
  <si>
    <t>100mm thick blockwork projecting  200mm from wall</t>
  </si>
  <si>
    <t xml:space="preserve">100mm thick blockwork projecting 200mm from wall in </t>
  </si>
  <si>
    <t>100mm thick blockwork projecting 200mm from wall</t>
  </si>
  <si>
    <t>100mm thick blockwork set back  400mm from wall</t>
  </si>
  <si>
    <t xml:space="preserve">100mm thick blockwork set back 400mm from wall in </t>
  </si>
  <si>
    <t>100mm thick blockwork set back 400mm from wall</t>
  </si>
  <si>
    <t>100mm thick blockwork set back  200mm from wall</t>
  </si>
  <si>
    <t xml:space="preserve">100mm thick blockwork set back 200mm from wall in </t>
  </si>
  <si>
    <t>100mm thick blockwork set back 200mm from wall</t>
  </si>
  <si>
    <t>Fairface pointing</t>
  </si>
  <si>
    <t>Raking out for flashing 0-100mm wide</t>
  </si>
  <si>
    <t>Raking out for flashing  100-200mm wide</t>
  </si>
  <si>
    <t>Cut Hole in 200mm blockwork for small pipe and make good</t>
  </si>
  <si>
    <t>Cut Hole in 150mm blockwork for small pip and make good.</t>
  </si>
  <si>
    <t>Cut Hole in 100mm blockwork for small pipe and make good</t>
  </si>
  <si>
    <t>Cut Hole in 200mm blockwork for large pipe and make good</t>
  </si>
  <si>
    <t>Ditto Hole in 150mm blockwork for large pipe ditto</t>
  </si>
  <si>
    <t>Cut Hole in 100mm blockwork for large pipe and make good</t>
  </si>
  <si>
    <t>Cut hole in blockwork wall for clean out ports (300x150mm wide x 200mm thick)  and make good afteward</t>
  </si>
  <si>
    <t>Approved 200mm thick block used as ventilation block and fixed with</t>
  </si>
  <si>
    <t>Approved 150mm thick block used as ventilation block and fixed with</t>
  </si>
  <si>
    <t>cement mortar in mix 1: 3</t>
  </si>
  <si>
    <t>100mm thick block used as ventilation block and fixed with</t>
  </si>
  <si>
    <t>Unless otherwise stated : The tables used for calculating the mass of members shall be stated.</t>
  </si>
  <si>
    <t>D 1</t>
  </si>
  <si>
    <t>D 2</t>
  </si>
  <si>
    <t>D 3</t>
  </si>
  <si>
    <t>D 4</t>
  </si>
  <si>
    <t>D 5</t>
  </si>
  <si>
    <t>75mm diameter galvanised pipe  handrails complete with 3no rail and</t>
  </si>
  <si>
    <t>intermediate post 3no @ 600mm c-c, size 1000mm long x 900mm high</t>
  </si>
  <si>
    <t>cast in concrete</t>
  </si>
  <si>
    <t>D 8</t>
  </si>
  <si>
    <t>D 9</t>
  </si>
  <si>
    <t>D 10</t>
  </si>
  <si>
    <t>D 11</t>
  </si>
  <si>
    <t>D 12</t>
  </si>
  <si>
    <t>D 13</t>
  </si>
  <si>
    <t>50mm diameter galv. pipe post complete with 6mm thick mild steel L-shaped bracket, welded at top, drilled twice for 12mm diameter bolt and base cast in concrete 3000mm long</t>
  </si>
  <si>
    <t>D 14</t>
  </si>
  <si>
    <t>D 15</t>
  </si>
  <si>
    <t>D 16</t>
  </si>
  <si>
    <t>D 17</t>
  </si>
  <si>
    <t>D 18</t>
  </si>
  <si>
    <t>D 19</t>
  </si>
  <si>
    <t>D 20</t>
  </si>
  <si>
    <t>75mm diameter galv. pipe post complete with L-shaped bracket</t>
  </si>
  <si>
    <t>D 21</t>
  </si>
  <si>
    <t>welded at top, drilled twice for 12mm diameter bolts, and</t>
  </si>
  <si>
    <t>D 22</t>
  </si>
  <si>
    <t>base cast in concrete, 3000mm long.</t>
  </si>
  <si>
    <t>D 23</t>
  </si>
  <si>
    <t>D 24</t>
  </si>
  <si>
    <t>D 25</t>
  </si>
  <si>
    <t>D 26</t>
  </si>
  <si>
    <t>D 27</t>
  </si>
  <si>
    <t>D 28</t>
  </si>
  <si>
    <t>D 29</t>
  </si>
  <si>
    <t>D 30</t>
  </si>
  <si>
    <t>D 31</t>
  </si>
  <si>
    <t>D 32</t>
  </si>
  <si>
    <t>10mm diameter galvanised bolts complete with nut and 2</t>
  </si>
  <si>
    <t>D 33</t>
  </si>
  <si>
    <t>washes, fixed to timber beam</t>
  </si>
  <si>
    <t>D 34</t>
  </si>
  <si>
    <t>D 35</t>
  </si>
  <si>
    <t>D 36</t>
  </si>
  <si>
    <t>12mm diameter galvanised bolts complete with nut and 2</t>
  </si>
  <si>
    <t>D 37</t>
  </si>
  <si>
    <t>washers, cast in concrete beam to holding down bolts.</t>
  </si>
  <si>
    <t>D 38</t>
  </si>
  <si>
    <t>D 39</t>
  </si>
  <si>
    <t>D 41</t>
  </si>
  <si>
    <t>D 42</t>
  </si>
  <si>
    <t>D 43</t>
  </si>
  <si>
    <t>D 44</t>
  </si>
  <si>
    <t>D 45</t>
  </si>
  <si>
    <t>D 46</t>
  </si>
  <si>
    <t>Epoxy glue 4ltr</t>
  </si>
  <si>
    <t>Unless otherwise stated the following trade covers some materials that are not available in South Tarawa, actual prices for such materials shall be quoted from suppliers inclusive of landing costs and the like</t>
  </si>
  <si>
    <t>Rates shall include for cartage to site, and installation as per manufacturer's recommendations</t>
  </si>
  <si>
    <t>Rates for louver frame units shall include for all ncessary installations, proprietary fittigs, as per Manufacturer's specifications</t>
  </si>
  <si>
    <t>Louver glass blade is measured seperately under Glazing trade</t>
  </si>
  <si>
    <t xml:space="preserve">Take delivery and install clear anodised alum Shop front standard section, frames included, door excluded 75 series, glazed with  8mm clear float glass </t>
  </si>
  <si>
    <t xml:space="preserve">Ditto but for  8mm toughened float glass ditto. </t>
  </si>
  <si>
    <t>Take delivery and install  clear anodised single Aluminium door size 1990 x 910mm high complete with frame,mounted closer, glazed with 6mm toughened safety glass and other associated  proprietary fittings</t>
  </si>
  <si>
    <t>Supply and fix Louver frame- 12 blade</t>
  </si>
  <si>
    <t>pair</t>
  </si>
  <si>
    <t>Ditto but  Louver frame-10 blade</t>
  </si>
  <si>
    <t>Ditto but for Louver frame - 9 blade</t>
  </si>
  <si>
    <t>Ditto but for Louver frame- 8-blade</t>
  </si>
  <si>
    <t>E 1</t>
  </si>
  <si>
    <t>Ditto but for Louver frame-7blade</t>
  </si>
  <si>
    <t>E 2</t>
  </si>
  <si>
    <t>E 3</t>
  </si>
  <si>
    <t>Ditto but for Louver frame-6 blade</t>
  </si>
  <si>
    <t>E 4</t>
  </si>
  <si>
    <t>E 5</t>
  </si>
  <si>
    <t>Ditto but for Louver frame -5blade</t>
  </si>
  <si>
    <t>E 6</t>
  </si>
  <si>
    <t>E 7</t>
  </si>
  <si>
    <t>Ditto Louver frame -4blade</t>
  </si>
  <si>
    <t>*****</t>
  </si>
  <si>
    <t>Dampcourse</t>
  </si>
  <si>
    <t>200mm wide damp-proof coursing laid under 200mm wide timber</t>
  </si>
  <si>
    <t>150mm wide damp-proof coursing laid under 150mm wide timber</t>
  </si>
  <si>
    <t>100mm wide damp-proof coursing laid under 100mm wide timber</t>
  </si>
  <si>
    <t>Sub floor framing</t>
  </si>
  <si>
    <t>100x100mm jack stud</t>
  </si>
  <si>
    <t>200x50mm floor joist including noggings.</t>
  </si>
  <si>
    <t>300x50mm floor joist including noggings.</t>
  </si>
  <si>
    <t>100x50mm herringbone strutting.</t>
  </si>
  <si>
    <t>150x50mm herringbone strutting</t>
  </si>
  <si>
    <t>200x50mm herringboe strutting</t>
  </si>
  <si>
    <t>F 1</t>
  </si>
  <si>
    <t>Post</t>
  </si>
  <si>
    <t>F 2</t>
  </si>
  <si>
    <t>150x50mm timber beam bolted to post.</t>
  </si>
  <si>
    <t>F 3</t>
  </si>
  <si>
    <t>F 4</t>
  </si>
  <si>
    <t>150x75mm timber beam / bearer bolted to post.</t>
  </si>
  <si>
    <t>F 5</t>
  </si>
  <si>
    <t>F 6</t>
  </si>
  <si>
    <t>100x100mm</t>
  </si>
  <si>
    <t>F 7</t>
  </si>
  <si>
    <t>F 8</t>
  </si>
  <si>
    <t>200x75mm timber beam / bearer bolted to post.</t>
  </si>
  <si>
    <t>F 9</t>
  </si>
  <si>
    <t>F 10</t>
  </si>
  <si>
    <t>200x100mm timber beam/bearer bolted to post.</t>
  </si>
  <si>
    <t>F 11</t>
  </si>
  <si>
    <t>F 12</t>
  </si>
  <si>
    <t>300x100mm timber beam/bearer bolted to post.</t>
  </si>
  <si>
    <t>F 13</t>
  </si>
  <si>
    <t>F 14</t>
  </si>
  <si>
    <t xml:space="preserve">Timber Piles </t>
  </si>
  <si>
    <t>F 15</t>
  </si>
  <si>
    <t>F 16</t>
  </si>
  <si>
    <t>300mm diameter timber  pile set in concrete base</t>
  </si>
  <si>
    <t>F 17</t>
  </si>
  <si>
    <t>F 18</t>
  </si>
  <si>
    <t>200mm diameter timber pile set in concrete base</t>
  </si>
  <si>
    <t>F 19</t>
  </si>
  <si>
    <t>F 20</t>
  </si>
  <si>
    <t>6000mm long x 100x100mm timber post on bowmac post  U-bracket</t>
  </si>
  <si>
    <t>F 21</t>
  </si>
  <si>
    <t xml:space="preserve">galvanised steel with base plate for bolted connection to suilt 100mm </t>
  </si>
  <si>
    <t>F 22</t>
  </si>
  <si>
    <t xml:space="preserve">timber </t>
  </si>
  <si>
    <t>F 23</t>
  </si>
  <si>
    <t>F 24</t>
  </si>
  <si>
    <t>Plate</t>
  </si>
  <si>
    <t>F 25</t>
  </si>
  <si>
    <t>200x50mm wall plate bolted at 1500mm c-c</t>
  </si>
  <si>
    <t>F 26</t>
  </si>
  <si>
    <t>F 27</t>
  </si>
  <si>
    <t>100x50mm wall plate bolted at 1500mm c-c</t>
  </si>
  <si>
    <t>F 28</t>
  </si>
  <si>
    <t>F 29</t>
  </si>
  <si>
    <t>Wall framing</t>
  </si>
  <si>
    <t>F 30</t>
  </si>
  <si>
    <t>F 31</t>
  </si>
  <si>
    <t>75x50mm (M.G) top &amp; btm plate</t>
  </si>
  <si>
    <t>F 32</t>
  </si>
  <si>
    <t>F 33</t>
  </si>
  <si>
    <t>100x50mm  (M.G) top &amp; btm plate</t>
  </si>
  <si>
    <t>F 34</t>
  </si>
  <si>
    <t>F 35</t>
  </si>
  <si>
    <t>Stud</t>
  </si>
  <si>
    <t>F 36</t>
  </si>
  <si>
    <t xml:space="preserve">75x50mm (M.G) </t>
  </si>
  <si>
    <t>F 37</t>
  </si>
  <si>
    <t>F 38</t>
  </si>
  <si>
    <t xml:space="preserve">100x50mm  (M.G) </t>
  </si>
  <si>
    <t>F 39</t>
  </si>
  <si>
    <t>F 40</t>
  </si>
  <si>
    <t>150x50mm</t>
  </si>
  <si>
    <t>F 41</t>
  </si>
  <si>
    <t>F 42</t>
  </si>
  <si>
    <t>Jack stud</t>
  </si>
  <si>
    <t>F 43</t>
  </si>
  <si>
    <t>F 44</t>
  </si>
  <si>
    <t>F 45</t>
  </si>
  <si>
    <t>F 46</t>
  </si>
  <si>
    <t>F 47</t>
  </si>
  <si>
    <t>F 48</t>
  </si>
  <si>
    <t>F 49</t>
  </si>
  <si>
    <t>F 50</t>
  </si>
  <si>
    <t>Dwang</t>
  </si>
  <si>
    <t>F 51</t>
  </si>
  <si>
    <t>F 52</t>
  </si>
  <si>
    <t>F 53</t>
  </si>
  <si>
    <t>F 54</t>
  </si>
  <si>
    <t>F 55</t>
  </si>
  <si>
    <t>F 56</t>
  </si>
  <si>
    <t>F 57</t>
  </si>
  <si>
    <t>Beam</t>
  </si>
  <si>
    <t>F 58</t>
  </si>
  <si>
    <t>F 59</t>
  </si>
  <si>
    <t>F 60</t>
  </si>
  <si>
    <t>150x100mm</t>
  </si>
  <si>
    <t>F 61</t>
  </si>
  <si>
    <t>F 62</t>
  </si>
  <si>
    <t>200x100mm</t>
  </si>
  <si>
    <t>F 63</t>
  </si>
  <si>
    <t>F 64</t>
  </si>
  <si>
    <t>250x100mm</t>
  </si>
  <si>
    <t>F 65</t>
  </si>
  <si>
    <t>F 66</t>
  </si>
  <si>
    <t>Bracing</t>
  </si>
  <si>
    <t>F 67</t>
  </si>
  <si>
    <t>Metal angle diagonal bracing</t>
  </si>
  <si>
    <t>F 68</t>
  </si>
  <si>
    <t>F 69</t>
  </si>
  <si>
    <t>Plywood sheet bracing  fixed over framing</t>
  </si>
  <si>
    <t>F 70</t>
  </si>
  <si>
    <t>F 71</t>
  </si>
  <si>
    <t>Roof and ceiling framing</t>
  </si>
  <si>
    <t>F 72</t>
  </si>
  <si>
    <t>Ceiling joist</t>
  </si>
  <si>
    <t>F 73</t>
  </si>
  <si>
    <t xml:space="preserve">100x50mm </t>
  </si>
  <si>
    <t>F 74</t>
  </si>
  <si>
    <t>F 75</t>
  </si>
  <si>
    <t>50x50mm</t>
  </si>
  <si>
    <t>F 76</t>
  </si>
  <si>
    <t>F 77</t>
  </si>
  <si>
    <t>Ceiling dwang</t>
  </si>
  <si>
    <t>F 78</t>
  </si>
  <si>
    <t>100x50mm</t>
  </si>
  <si>
    <t>F 79</t>
  </si>
  <si>
    <t>F 80</t>
  </si>
  <si>
    <t>F 81</t>
  </si>
  <si>
    <t>F 82</t>
  </si>
  <si>
    <t>F 83</t>
  </si>
  <si>
    <t xml:space="preserve">Rafter </t>
  </si>
  <si>
    <t>F 84</t>
  </si>
  <si>
    <t>F 85</t>
  </si>
  <si>
    <t xml:space="preserve">150x50mm </t>
  </si>
  <si>
    <t>F 86</t>
  </si>
  <si>
    <t>200x50mm</t>
  </si>
  <si>
    <t>F 87</t>
  </si>
  <si>
    <t>F 88</t>
  </si>
  <si>
    <t>Collar tie</t>
  </si>
  <si>
    <t>F 89</t>
  </si>
  <si>
    <t xml:space="preserve">100x25mm </t>
  </si>
  <si>
    <t>F 90</t>
  </si>
  <si>
    <t xml:space="preserve">150x25mm </t>
  </si>
  <si>
    <t>F 91</t>
  </si>
  <si>
    <t>200x25mm</t>
  </si>
  <si>
    <t>F 92</t>
  </si>
  <si>
    <t>F 93</t>
  </si>
  <si>
    <t>Strut and Brace</t>
  </si>
  <si>
    <t>F 94</t>
  </si>
  <si>
    <t>F 95</t>
  </si>
  <si>
    <t>F 96</t>
  </si>
  <si>
    <t>F 97</t>
  </si>
  <si>
    <t>F 98</t>
  </si>
  <si>
    <t>F 99</t>
  </si>
  <si>
    <t xml:space="preserve">Hip rafter </t>
  </si>
  <si>
    <t>F 100</t>
  </si>
  <si>
    <t>F 101</t>
  </si>
  <si>
    <t>F 102</t>
  </si>
  <si>
    <t>F 103</t>
  </si>
  <si>
    <t>F 104</t>
  </si>
  <si>
    <t xml:space="preserve">Valley rafter </t>
  </si>
  <si>
    <t>F 105</t>
  </si>
  <si>
    <t>F 106</t>
  </si>
  <si>
    <t>F 107</t>
  </si>
  <si>
    <t>F 108</t>
  </si>
  <si>
    <t>F 109</t>
  </si>
  <si>
    <t>Valley Board</t>
  </si>
  <si>
    <t>F 110</t>
  </si>
  <si>
    <t xml:space="preserve">200x50mm </t>
  </si>
  <si>
    <t>F 111</t>
  </si>
  <si>
    <t>F 112</t>
  </si>
  <si>
    <t>F 113</t>
  </si>
  <si>
    <t>Prefabricated roof trusses (erection only)</t>
  </si>
  <si>
    <t>F 114</t>
  </si>
  <si>
    <t>Up to 6m span</t>
  </si>
  <si>
    <t>No</t>
  </si>
  <si>
    <t>F 115</t>
  </si>
  <si>
    <t>9m span</t>
  </si>
  <si>
    <t>F 116</t>
  </si>
  <si>
    <t>12m span</t>
  </si>
  <si>
    <t>F 117</t>
  </si>
  <si>
    <t>F 118</t>
  </si>
  <si>
    <t>Purlin</t>
  </si>
  <si>
    <t>F 119</t>
  </si>
  <si>
    <t>F 120</t>
  </si>
  <si>
    <t>F 121</t>
  </si>
  <si>
    <t>F 122</t>
  </si>
  <si>
    <t>F 123</t>
  </si>
  <si>
    <t>Eaves  / Gable framing</t>
  </si>
  <si>
    <t>F 124</t>
  </si>
  <si>
    <t>F 125</t>
  </si>
  <si>
    <t>F 126</t>
  </si>
  <si>
    <t>F 127</t>
  </si>
  <si>
    <t>F 128</t>
  </si>
  <si>
    <t>F 129</t>
  </si>
  <si>
    <t>F 130</t>
  </si>
  <si>
    <t>Fascia board</t>
  </si>
  <si>
    <t>F 131</t>
  </si>
  <si>
    <t>F 132</t>
  </si>
  <si>
    <t>F 133</t>
  </si>
  <si>
    <t>Barge board</t>
  </si>
  <si>
    <t>F 134</t>
  </si>
  <si>
    <t>F 135</t>
  </si>
  <si>
    <t>F 136</t>
  </si>
  <si>
    <t>Ridge board</t>
  </si>
  <si>
    <t>F 137</t>
  </si>
  <si>
    <t>150x25mm</t>
  </si>
  <si>
    <t>F 138</t>
  </si>
  <si>
    <t>F 139</t>
  </si>
  <si>
    <t>F 140</t>
  </si>
  <si>
    <t>F 141</t>
  </si>
  <si>
    <t>Battens</t>
  </si>
  <si>
    <t>F 142</t>
  </si>
  <si>
    <t>Furring to floors, walls, ceilings and the like shall be measured seperately in</t>
  </si>
  <si>
    <t>F 143</t>
  </si>
  <si>
    <t>metres</t>
  </si>
  <si>
    <t>F 144</t>
  </si>
  <si>
    <t>Floors</t>
  </si>
  <si>
    <t>F 145</t>
  </si>
  <si>
    <t>20x 6mm strip batten</t>
  </si>
  <si>
    <t>F 146</t>
  </si>
  <si>
    <t>50x6mm strip batten</t>
  </si>
  <si>
    <t>F 147</t>
  </si>
  <si>
    <t>100x10mm strip batten</t>
  </si>
  <si>
    <t>F 148</t>
  </si>
  <si>
    <t>F 149</t>
  </si>
  <si>
    <t>Walls</t>
  </si>
  <si>
    <t>F 150</t>
  </si>
  <si>
    <t>F 151</t>
  </si>
  <si>
    <t>F 152</t>
  </si>
  <si>
    <t>F 153</t>
  </si>
  <si>
    <t>F 154</t>
  </si>
  <si>
    <t>Ceiling</t>
  </si>
  <si>
    <t>F 155</t>
  </si>
  <si>
    <t>F 156</t>
  </si>
  <si>
    <t>F 157</t>
  </si>
  <si>
    <t>F 158</t>
  </si>
  <si>
    <t>F 159</t>
  </si>
  <si>
    <t>Flooring and linings</t>
  </si>
  <si>
    <t>F 160</t>
  </si>
  <si>
    <t>Plywood flooring on noggings</t>
  </si>
  <si>
    <t>F 161</t>
  </si>
  <si>
    <t>Tongue and grooved  100x25mm</t>
  </si>
  <si>
    <t>F 162</t>
  </si>
  <si>
    <t>Tongue and grooved  100x25mm end matched</t>
  </si>
  <si>
    <t>F 163</t>
  </si>
  <si>
    <t>F 164</t>
  </si>
  <si>
    <t>Particle board 20mm thick</t>
  </si>
  <si>
    <t>F 165</t>
  </si>
  <si>
    <t>F 166</t>
  </si>
  <si>
    <t>Extra value for forming mitred angles</t>
  </si>
  <si>
    <t>F 167</t>
  </si>
  <si>
    <t>Extra value for forming inscribed angles</t>
  </si>
  <si>
    <t>F 168</t>
  </si>
  <si>
    <t>Extra value for stripping lining not exceeding 300mm wide</t>
  </si>
  <si>
    <t>F 169</t>
  </si>
  <si>
    <t>F 170</t>
  </si>
  <si>
    <t>F 171</t>
  </si>
  <si>
    <t>Sheathings to beams, columns, and dados</t>
  </si>
  <si>
    <t>F 172</t>
  </si>
  <si>
    <t xml:space="preserve">Hardboard cladding </t>
  </si>
  <si>
    <t>F 173</t>
  </si>
  <si>
    <t>Gib plastered board</t>
  </si>
  <si>
    <t>F 174</t>
  </si>
  <si>
    <t>F 175</t>
  </si>
  <si>
    <t>Raking cutting to lining</t>
  </si>
  <si>
    <t>F 176</t>
  </si>
  <si>
    <t>F 177</t>
  </si>
  <si>
    <t>Form recess in lining for light fittings</t>
  </si>
  <si>
    <t>F 178</t>
  </si>
  <si>
    <t>F 179</t>
  </si>
  <si>
    <t xml:space="preserve">Sanding to surface of flooring to receive a smooth finish </t>
  </si>
  <si>
    <t>F 180</t>
  </si>
  <si>
    <t>(Flush and clean, fine sanding to floor including punching nails and filling holes)</t>
  </si>
  <si>
    <t>F 181</t>
  </si>
  <si>
    <t>F 182</t>
  </si>
  <si>
    <t>Lining and Cladding</t>
  </si>
  <si>
    <t>F 183</t>
  </si>
  <si>
    <t>F 184</t>
  </si>
  <si>
    <t>Hardboard lining nailed on timber frame</t>
  </si>
  <si>
    <t>F 185</t>
  </si>
  <si>
    <t>F 186</t>
  </si>
  <si>
    <t>Hardboard cladding nailed on timber frame</t>
  </si>
  <si>
    <t>F 187</t>
  </si>
  <si>
    <t>F 188</t>
  </si>
  <si>
    <t>Extra value to lining not exceeding 300mm girth</t>
  </si>
  <si>
    <t>F 189</t>
  </si>
  <si>
    <t>F 190</t>
  </si>
  <si>
    <t>Stop last with appropriate stopping compound to receive paint finish level</t>
  </si>
  <si>
    <t>F 191</t>
  </si>
  <si>
    <t>F 192</t>
  </si>
  <si>
    <t>Rake cutting to last</t>
  </si>
  <si>
    <t>F 193</t>
  </si>
  <si>
    <t>F 194</t>
  </si>
  <si>
    <t>Circular cutting to last</t>
  </si>
  <si>
    <t>F 195</t>
  </si>
  <si>
    <t>F 196</t>
  </si>
  <si>
    <t>Form fair edges to internal angle</t>
  </si>
  <si>
    <t>F 197</t>
  </si>
  <si>
    <t>F 198</t>
  </si>
  <si>
    <t>Form fair edges to external angle</t>
  </si>
  <si>
    <t>F 199</t>
  </si>
  <si>
    <t>F 200</t>
  </si>
  <si>
    <t>Eaves, Gable, &amp; Verge</t>
  </si>
  <si>
    <t>F 201</t>
  </si>
  <si>
    <t>Eaves</t>
  </si>
  <si>
    <t>F 202</t>
  </si>
  <si>
    <t>Hardboard cladding to eaves</t>
  </si>
  <si>
    <t>F 203</t>
  </si>
  <si>
    <t>F 204</t>
  </si>
  <si>
    <t>F 205</t>
  </si>
  <si>
    <t>F 206</t>
  </si>
  <si>
    <t>F 207</t>
  </si>
  <si>
    <t>-</t>
  </si>
  <si>
    <t>F 208</t>
  </si>
  <si>
    <t>F 209</t>
  </si>
  <si>
    <t>F 210</t>
  </si>
  <si>
    <t>F 211</t>
  </si>
  <si>
    <t>F 212</t>
  </si>
  <si>
    <t>100x25mm timber batten to eaves</t>
  </si>
  <si>
    <t>F 213</t>
  </si>
  <si>
    <t>F 214</t>
  </si>
  <si>
    <t>Gable end</t>
  </si>
  <si>
    <t>F 215</t>
  </si>
  <si>
    <t>Hardboard cladding to gable</t>
  </si>
  <si>
    <t>F 216</t>
  </si>
  <si>
    <t>F 217</t>
  </si>
  <si>
    <t>F 218</t>
  </si>
  <si>
    <t>F 219</t>
  </si>
  <si>
    <t>F 220</t>
  </si>
  <si>
    <t>F 221</t>
  </si>
  <si>
    <t>F 222</t>
  </si>
  <si>
    <t>F 223</t>
  </si>
  <si>
    <t xml:space="preserve">Ex 150x25mm fixed timber louvre to gable </t>
  </si>
  <si>
    <t>F 224</t>
  </si>
  <si>
    <t>F 225</t>
  </si>
  <si>
    <t>F 226</t>
  </si>
  <si>
    <t>F 227</t>
  </si>
  <si>
    <t>Verge soffit</t>
  </si>
  <si>
    <t>F 228</t>
  </si>
  <si>
    <t>Hardboard cladding to verge soffit</t>
  </si>
  <si>
    <t>F 229</t>
  </si>
  <si>
    <t>F 230</t>
  </si>
  <si>
    <t>F 231</t>
  </si>
  <si>
    <t>F 232</t>
  </si>
  <si>
    <t>F 233</t>
  </si>
  <si>
    <t>F 234</t>
  </si>
  <si>
    <t>F 235</t>
  </si>
  <si>
    <t>F 236</t>
  </si>
  <si>
    <t>F 237</t>
  </si>
  <si>
    <t>F 238</t>
  </si>
  <si>
    <t>F 239</t>
  </si>
  <si>
    <t>Hardboard ceiling  or smilar</t>
  </si>
  <si>
    <t>F 240</t>
  </si>
  <si>
    <t>F 241</t>
  </si>
  <si>
    <t>F 242</t>
  </si>
  <si>
    <t>F 243</t>
  </si>
  <si>
    <t>F 244</t>
  </si>
  <si>
    <t>F 245</t>
  </si>
  <si>
    <t>F 246</t>
  </si>
  <si>
    <t>F 247</t>
  </si>
  <si>
    <t>Form mitred internal corners to cornice</t>
  </si>
  <si>
    <t>F 248</t>
  </si>
  <si>
    <t>F 249</t>
  </si>
  <si>
    <t>F 250</t>
  </si>
  <si>
    <t>F 251</t>
  </si>
  <si>
    <t>Finishing trim</t>
  </si>
  <si>
    <t>F 252</t>
  </si>
  <si>
    <t>50x25mm birdbatten</t>
  </si>
  <si>
    <t>F 253</t>
  </si>
  <si>
    <t>20x20mm window batten</t>
  </si>
  <si>
    <t>50x25mm grooved skirting</t>
  </si>
  <si>
    <t>50x15mm grooved Architraves</t>
  </si>
  <si>
    <t>150x15mm sill board</t>
  </si>
  <si>
    <t>150x15mm facing</t>
  </si>
  <si>
    <t>Note: Proprietary or specifically designed screens for toilet, showers, etc, shall be</t>
  </si>
  <si>
    <t>described in accordance with the manufacturer's catalogue and / or as defined by</t>
  </si>
  <si>
    <t>the drawings and specifications</t>
  </si>
  <si>
    <t>Prices are for supply and installation of standard standard size partitions</t>
  </si>
  <si>
    <t>Prices are for 1800mm panels for 150mm high pedestals</t>
  </si>
  <si>
    <t>Toilet partitions including including aluminium fixing channels and indicator</t>
  </si>
  <si>
    <t>bolts with</t>
  </si>
  <si>
    <t>Aluminium panels stucco finish</t>
  </si>
  <si>
    <t>Fibre cement compressed sheet panels 18mm thick painted</t>
  </si>
  <si>
    <t>Note:  Proprietary or specifically designed computer floors shall be described</t>
  </si>
  <si>
    <t>in accordance with the manufacture'rs catalogue and / or as defined by the drawings</t>
  </si>
  <si>
    <t>and specifications and scheduled approprieately.</t>
  </si>
  <si>
    <t>Note: Joint sealing compound shall be measured in meters, stating the type, grade,</t>
  </si>
  <si>
    <t>sectional size and backing material required. Primers for sealants and masking shall</t>
  </si>
  <si>
    <t>be deemed to be included</t>
  </si>
  <si>
    <t>Expansion joint 12mm wide filled with fibreboard and polysulphide sealant 25mm</t>
  </si>
  <si>
    <t>deep</t>
  </si>
  <si>
    <t>In concrete slab (100-150mm thick)</t>
  </si>
  <si>
    <t>In concrete wall (150-250mm thick)</t>
  </si>
  <si>
    <t>Vertical control joint, 10mm wide in wall, includes  polyethylene rod  and</t>
  </si>
  <si>
    <t>mastic pointing</t>
  </si>
  <si>
    <t>LAMINATED TIMBER</t>
  </si>
  <si>
    <t>Note: Rates shall include for manufacture, delivery, hoisting and fixing in</t>
  </si>
  <si>
    <t>position complete with all nails, fitting, cutting, boring, morticing and the like and</t>
  </si>
  <si>
    <t>including protection where necessary</t>
  </si>
  <si>
    <t>Portal frame, of laminated rafters, and legs including metal base shoes</t>
  </si>
  <si>
    <t>and plywook fixings</t>
  </si>
  <si>
    <t>Take delivery, hoist, set, and fix in postion 12m span Portal frame</t>
  </si>
  <si>
    <t>Ditto but 15 span</t>
  </si>
  <si>
    <t>Ditto but 20m span</t>
  </si>
  <si>
    <t>Ditto but 25m span</t>
  </si>
  <si>
    <t>Laminated beam</t>
  </si>
  <si>
    <t>Take delivery, hoist, set, and fix in postion laminated beam</t>
  </si>
  <si>
    <t>in H1 Radiata pine, sanded melamine adhesive industrial sealed 42-90mm</t>
  </si>
  <si>
    <t>thick by 450mm deep</t>
  </si>
  <si>
    <t>For joinery works this shall mean all items such as doors, windows, frames,</t>
  </si>
  <si>
    <t>cupboards, and the like normally constructed in joinery centres. Unless otherwise stated</t>
  </si>
  <si>
    <t>all joinery timbers shall be MG</t>
  </si>
  <si>
    <t>Windows:</t>
  </si>
  <si>
    <t>Approved 200x50mm , once rebated , grooved window head and jamb or similar</t>
  </si>
  <si>
    <t>Ditto but 200x50mm window mullion ditto</t>
  </si>
  <si>
    <t>Ditto 200x50mm grooved and bevelled dakua window sill ditto</t>
  </si>
  <si>
    <t>Approved 100x50mm , once rebated , grooved window head and jamb or similar</t>
  </si>
  <si>
    <t>Ditto 100x50mm window mullion ditto</t>
  </si>
  <si>
    <t>Ditto 150x50mm grooved and bevelled window sill ditto</t>
  </si>
  <si>
    <t>Doors</t>
  </si>
  <si>
    <t>Approved 200x50mm , once rebated , grooved door  head and jamb or similar</t>
  </si>
  <si>
    <t>Ditto 200x50mm grooved and bevelled door sill</t>
  </si>
  <si>
    <t>Approved 100x50mm , once rebated , grooved door head and jamb or similar</t>
  </si>
  <si>
    <t>Ditto150x50mm grooved and bevelled door sill</t>
  </si>
  <si>
    <t xml:space="preserve">Doors </t>
  </si>
  <si>
    <t>Rates for door do not include for ironmongery unless otherwise</t>
  </si>
  <si>
    <t>stated.</t>
  </si>
  <si>
    <t>2000x800x40mm standard flush door with ply lining</t>
  </si>
  <si>
    <t>G 1</t>
  </si>
  <si>
    <t>1960x760x40mm standard flush door with hardboard lining.</t>
  </si>
  <si>
    <t>G 2</t>
  </si>
  <si>
    <t>G 3</t>
  </si>
  <si>
    <t>G 4</t>
  </si>
  <si>
    <t>G 5</t>
  </si>
  <si>
    <t>G 6</t>
  </si>
  <si>
    <t>G 7</t>
  </si>
  <si>
    <t>G 8</t>
  </si>
  <si>
    <t>2000x800x40mm solid core door with top perspex panel (0.7m wide x 0.7m high)</t>
  </si>
  <si>
    <t>G 9</t>
  </si>
  <si>
    <t>G 10</t>
  </si>
  <si>
    <t>G 11</t>
  </si>
  <si>
    <t>G 12</t>
  </si>
  <si>
    <t>G 13</t>
  </si>
  <si>
    <t>G 14</t>
  </si>
  <si>
    <t>2000x800x40mm panel door with perspex at top, (0.7m x 0.7m high) and plywood at</t>
  </si>
  <si>
    <t>G 15</t>
  </si>
  <si>
    <t>bottom</t>
  </si>
  <si>
    <t>G 16</t>
  </si>
  <si>
    <t>G 17</t>
  </si>
  <si>
    <t>G 18</t>
  </si>
  <si>
    <t>G 19</t>
  </si>
  <si>
    <t>G 20</t>
  </si>
  <si>
    <t>G 21</t>
  </si>
  <si>
    <t>2040x800x40mm External solid core door.</t>
  </si>
  <si>
    <t>G 22</t>
  </si>
  <si>
    <t>G 23</t>
  </si>
  <si>
    <t>G 24</t>
  </si>
  <si>
    <t>Stairs</t>
  </si>
  <si>
    <t>G 25</t>
  </si>
  <si>
    <t>Timber for stairs (closed stair)</t>
  </si>
  <si>
    <t>G 26</t>
  </si>
  <si>
    <t>G 27</t>
  </si>
  <si>
    <t>2no -250x50mm string</t>
  </si>
  <si>
    <t>G 28</t>
  </si>
  <si>
    <t>300x40mm tread</t>
  </si>
  <si>
    <t>G 29</t>
  </si>
  <si>
    <t>200x25mm riser</t>
  </si>
  <si>
    <t>G 30</t>
  </si>
  <si>
    <t>100x50mm wedges / glue blocks (13no per m at 300mm long)</t>
  </si>
  <si>
    <t>G 31</t>
  </si>
  <si>
    <t>G 32</t>
  </si>
  <si>
    <t>G 33</t>
  </si>
  <si>
    <t>Timber for stairs (Open stair)</t>
  </si>
  <si>
    <t>G 34</t>
  </si>
  <si>
    <t>2no -300x50mm  undercarriage</t>
  </si>
  <si>
    <t>G 35</t>
  </si>
  <si>
    <t>G 36</t>
  </si>
  <si>
    <t>G 37</t>
  </si>
  <si>
    <t>G 38</t>
  </si>
  <si>
    <t>Include bracket / cleat fixings</t>
  </si>
  <si>
    <t>sum</t>
  </si>
  <si>
    <t>G 39</t>
  </si>
  <si>
    <t>G 40</t>
  </si>
  <si>
    <t>Newel</t>
  </si>
  <si>
    <t>G 41</t>
  </si>
  <si>
    <t xml:space="preserve">100x100mm newel  </t>
  </si>
  <si>
    <t>G 42</t>
  </si>
  <si>
    <t>G 43</t>
  </si>
  <si>
    <t>Handrail</t>
  </si>
  <si>
    <t>G 44</t>
  </si>
  <si>
    <t>1000mmx800mm high handrail 100x50mm top and btm frame and 100x25mm hit and miss boarding at 100mm c-c (11nos)</t>
  </si>
  <si>
    <t>G 45</t>
  </si>
  <si>
    <t>G 46</t>
  </si>
  <si>
    <t>G 47</t>
  </si>
  <si>
    <t>G 48</t>
  </si>
  <si>
    <t>G 49</t>
  </si>
  <si>
    <t>G 50</t>
  </si>
  <si>
    <t>G 51</t>
  </si>
  <si>
    <t>Extra value over straight handrails to changes in direction and level</t>
  </si>
  <si>
    <t>G 52</t>
  </si>
  <si>
    <t>(Allow 30% extra loading for labour and material to account for such effects)</t>
  </si>
  <si>
    <t>G 53</t>
  </si>
  <si>
    <t>G 54</t>
  </si>
  <si>
    <t>G 55</t>
  </si>
  <si>
    <t>Fittings:</t>
  </si>
  <si>
    <t>G 56</t>
  </si>
  <si>
    <t>G 57</t>
  </si>
  <si>
    <t>For fitments these shall be quoted from the individual joinery suppliers. The</t>
  </si>
  <si>
    <t>G 58</t>
  </si>
  <si>
    <t>actual dimensions, and specification shall also be obtained from the working drawing or vice versa</t>
  </si>
  <si>
    <t>G 59</t>
  </si>
  <si>
    <t>from the joinery centres</t>
  </si>
  <si>
    <t>G 60</t>
  </si>
  <si>
    <t>G 61</t>
  </si>
  <si>
    <t>Take delivery and handover to carpenter the following fitment to install in position</t>
  </si>
  <si>
    <t>G 62</t>
  </si>
  <si>
    <t>G 63</t>
  </si>
  <si>
    <t>Executive desk</t>
  </si>
  <si>
    <t>G 64</t>
  </si>
  <si>
    <t>Counter shelve</t>
  </si>
  <si>
    <t>G 65</t>
  </si>
  <si>
    <t>Conference table</t>
  </si>
  <si>
    <t>G 66</t>
  </si>
  <si>
    <t>Receptition desk</t>
  </si>
  <si>
    <t>G 67</t>
  </si>
  <si>
    <t>Table</t>
  </si>
  <si>
    <t>G 68</t>
  </si>
  <si>
    <t>chairs</t>
  </si>
  <si>
    <t>G 69</t>
  </si>
  <si>
    <t>Bed</t>
  </si>
  <si>
    <t>G 70</t>
  </si>
  <si>
    <t>Student desk</t>
  </si>
  <si>
    <t>G 71</t>
  </si>
  <si>
    <t>wardrobe</t>
  </si>
  <si>
    <t>G 72</t>
  </si>
  <si>
    <t>cupboard</t>
  </si>
  <si>
    <t>1960x775x40mm standard flush door with hardboard lining.</t>
  </si>
  <si>
    <t>1960x750x40mm standard flush door with hardboard lining.</t>
  </si>
  <si>
    <t>H 1</t>
  </si>
  <si>
    <t>H 2</t>
  </si>
  <si>
    <t>100mm butt brass hinges with screws.</t>
  </si>
  <si>
    <t>H 3</t>
  </si>
  <si>
    <t>H 4</t>
  </si>
  <si>
    <t>H 5</t>
  </si>
  <si>
    <t>Plain mortice lock complete with handles and keys.</t>
  </si>
  <si>
    <t>H 6</t>
  </si>
  <si>
    <t>H 7</t>
  </si>
  <si>
    <t>H 8</t>
  </si>
  <si>
    <t>H 9</t>
  </si>
  <si>
    <t>Rebated mortice lock complete with handles and keys.</t>
  </si>
  <si>
    <t>H 10</t>
  </si>
  <si>
    <t>H 11</t>
  </si>
  <si>
    <t>H 12</t>
  </si>
  <si>
    <t>H 13</t>
  </si>
  <si>
    <t>Night latch lock complete with handles and keys.</t>
  </si>
  <si>
    <t>H 14</t>
  </si>
  <si>
    <t>H 15</t>
  </si>
  <si>
    <t>H 16</t>
  </si>
  <si>
    <t>100mm barrel bolts with screws.</t>
  </si>
  <si>
    <t>150mm barrel bolts with screws.</t>
  </si>
  <si>
    <t>Toilet indicator bolt with screws.</t>
  </si>
  <si>
    <t>Toilet Roll Holders</t>
  </si>
  <si>
    <t>Standard toilet roll holder, screw fixed to wall</t>
  </si>
  <si>
    <t>Chrome finish</t>
  </si>
  <si>
    <t>I 1</t>
  </si>
  <si>
    <t>Approved  color bond corrugated roof zincalume or similar fix at the height of 2-3m from ground floor</t>
  </si>
  <si>
    <t>I 2</t>
  </si>
  <si>
    <t>on timber purlin with side laps of 710mm and end laps of 200mm</t>
  </si>
  <si>
    <t>I 3</t>
  </si>
  <si>
    <t>I 4</t>
  </si>
  <si>
    <t>Netting and Paper</t>
  </si>
  <si>
    <t>I 5</t>
  </si>
  <si>
    <t>Sisalation alum. foil one side fix over purlin and lapped at 300mm wide</t>
  </si>
  <si>
    <t>I 6</t>
  </si>
  <si>
    <t>I 7</t>
  </si>
  <si>
    <t>Wire mesh</t>
  </si>
  <si>
    <t>I 8</t>
  </si>
  <si>
    <t>I 9</t>
  </si>
  <si>
    <t>I 10</t>
  </si>
  <si>
    <t>Alum. ridge capping</t>
  </si>
  <si>
    <t>I 11</t>
  </si>
  <si>
    <t>I 12</t>
  </si>
  <si>
    <t>Alum hip capping</t>
  </si>
  <si>
    <t>I 13</t>
  </si>
  <si>
    <t>I 14</t>
  </si>
  <si>
    <t>I 15</t>
  </si>
  <si>
    <t>Alum. roof flashing.</t>
  </si>
  <si>
    <t>I 16</t>
  </si>
  <si>
    <t>I 17</t>
  </si>
  <si>
    <t>Extra value for rake cutting to both sides of hips</t>
  </si>
  <si>
    <t>I 18</t>
  </si>
  <si>
    <t>I 19</t>
  </si>
  <si>
    <t>Extra value for rake cutting to roof sheet</t>
  </si>
  <si>
    <t>I 20</t>
  </si>
  <si>
    <t>I 21</t>
  </si>
  <si>
    <t>Extra value for forming opening for vent pipe, 0-100mm diameter</t>
  </si>
  <si>
    <t>I 22</t>
  </si>
  <si>
    <t>I 23</t>
  </si>
  <si>
    <t>Alum  gutter</t>
  </si>
  <si>
    <t>I 24</t>
  </si>
  <si>
    <t>I 25</t>
  </si>
  <si>
    <t>I 26</t>
  </si>
  <si>
    <t>I 27</t>
  </si>
  <si>
    <t>I 28</t>
  </si>
  <si>
    <t>I 29</t>
  </si>
  <si>
    <t>I 30</t>
  </si>
  <si>
    <t>I 31</t>
  </si>
  <si>
    <t>I 32</t>
  </si>
  <si>
    <t>I 33</t>
  </si>
  <si>
    <t>Stop ends</t>
  </si>
  <si>
    <t>I 34</t>
  </si>
  <si>
    <t>I 35</t>
  </si>
  <si>
    <t>External mitre joint to gutter.</t>
  </si>
  <si>
    <t>I 36</t>
  </si>
  <si>
    <t>I 37</t>
  </si>
  <si>
    <t>Internal mitre joint to gutter.</t>
  </si>
  <si>
    <t>I 38</t>
  </si>
  <si>
    <t>I 39</t>
  </si>
  <si>
    <t>I 40</t>
  </si>
  <si>
    <t>Outlet to gutter 100mm diameter.</t>
  </si>
  <si>
    <t>I 41</t>
  </si>
  <si>
    <t>I 42</t>
  </si>
  <si>
    <t>Outlet to gutter 75mm diameter.</t>
  </si>
  <si>
    <t>I 43</t>
  </si>
  <si>
    <t>I 44</t>
  </si>
  <si>
    <t>I 45</t>
  </si>
  <si>
    <t>100mm diameter Pvc downpipe including clips fixed to wall</t>
  </si>
  <si>
    <t>I 46</t>
  </si>
  <si>
    <t>I 47</t>
  </si>
  <si>
    <t>100mm diameter bend</t>
  </si>
  <si>
    <t>100mm diameter tee</t>
  </si>
  <si>
    <t>75mm diameter downpipe including clips.</t>
  </si>
  <si>
    <t>75mm diameter bend</t>
  </si>
  <si>
    <t>75mm diameter tee</t>
  </si>
  <si>
    <t>J 1</t>
  </si>
  <si>
    <t>Pipework</t>
  </si>
  <si>
    <t>J 2</t>
  </si>
  <si>
    <t>Incoming  pvc pipe 20mm diameter pvc fixed with clips on wall for water reticulation</t>
  </si>
  <si>
    <t>J 3</t>
  </si>
  <si>
    <t>J 4</t>
  </si>
  <si>
    <t>Ditto but 25mm ditto</t>
  </si>
  <si>
    <t>J 5</t>
  </si>
  <si>
    <t>J 6</t>
  </si>
  <si>
    <t>J 7</t>
  </si>
  <si>
    <t>J 8</t>
  </si>
  <si>
    <t>J 9</t>
  </si>
  <si>
    <t>J 10</t>
  </si>
  <si>
    <t>J 11</t>
  </si>
  <si>
    <t>J 12</t>
  </si>
  <si>
    <t>J 13</t>
  </si>
  <si>
    <t>J 14</t>
  </si>
  <si>
    <t>Extra value for 25mm diameter bend</t>
  </si>
  <si>
    <t>J 15</t>
  </si>
  <si>
    <t>J 16</t>
  </si>
  <si>
    <t>Extra value for 25mm diameter tee</t>
  </si>
  <si>
    <t>J 17</t>
  </si>
  <si>
    <t>J 18</t>
  </si>
  <si>
    <t>Extra value for 25mm diameter male adaptor</t>
  </si>
  <si>
    <t>J 19</t>
  </si>
  <si>
    <t>J 20</t>
  </si>
  <si>
    <t>Extra value for 25mm diameter female adaptor</t>
  </si>
  <si>
    <t>J 21</t>
  </si>
  <si>
    <t>J 22</t>
  </si>
  <si>
    <t>40mm diameter pvc pipe running from plumbing fittings and terminated outside</t>
  </si>
  <si>
    <t>J 23</t>
  </si>
  <si>
    <t>building</t>
  </si>
  <si>
    <t>J 24</t>
  </si>
  <si>
    <t>J 25</t>
  </si>
  <si>
    <t>40mm diameter pvc bend</t>
  </si>
  <si>
    <t>J 26</t>
  </si>
  <si>
    <t>J 27</t>
  </si>
  <si>
    <t>40mm diameter tee</t>
  </si>
  <si>
    <t>J 28</t>
  </si>
  <si>
    <t>J 29</t>
  </si>
  <si>
    <t>40x32mm reducing bush</t>
  </si>
  <si>
    <t>J 30</t>
  </si>
  <si>
    <t>J 31</t>
  </si>
  <si>
    <t>J 32</t>
  </si>
  <si>
    <t>32mm diameter pvc pipe running from plumbing fittings and terminated outside</t>
  </si>
  <si>
    <t>J 33</t>
  </si>
  <si>
    <t>J 34</t>
  </si>
  <si>
    <t>J 35</t>
  </si>
  <si>
    <t>32mm diameter pvc bend</t>
  </si>
  <si>
    <t>J 36</t>
  </si>
  <si>
    <t>J 37</t>
  </si>
  <si>
    <t>32mm diameter tee</t>
  </si>
  <si>
    <t>J 38</t>
  </si>
  <si>
    <t>J 39</t>
  </si>
  <si>
    <t>J 40</t>
  </si>
  <si>
    <t>J 41</t>
  </si>
  <si>
    <t>Vent pipe</t>
  </si>
  <si>
    <t>J 42</t>
  </si>
  <si>
    <t>100mm diameter pvc vent pipe fixed with clips to wall</t>
  </si>
  <si>
    <t>J 43</t>
  </si>
  <si>
    <t>J 44</t>
  </si>
  <si>
    <t>100mm diameter pvc tee</t>
  </si>
  <si>
    <t>J 45</t>
  </si>
  <si>
    <t>J 46</t>
  </si>
  <si>
    <t>J 47</t>
  </si>
  <si>
    <t>J 48</t>
  </si>
  <si>
    <t>Plumbing fittings</t>
  </si>
  <si>
    <t>J 49</t>
  </si>
  <si>
    <t>J 50</t>
  </si>
  <si>
    <t>W.C. pan suite complete with cistern, seat, lid, gate valve, and</t>
  </si>
  <si>
    <t>J 51</t>
  </si>
  <si>
    <t>pan adaptor.</t>
  </si>
  <si>
    <t>J 52</t>
  </si>
  <si>
    <t>J 53</t>
  </si>
  <si>
    <t>J 54</t>
  </si>
  <si>
    <t>J 55</t>
  </si>
  <si>
    <t>J 56</t>
  </si>
  <si>
    <t>J 57</t>
  </si>
  <si>
    <t>J 58</t>
  </si>
  <si>
    <t>Wash hand basin complete with bracket, cold tap, trap, and</t>
  </si>
  <si>
    <t>J 59</t>
  </si>
  <si>
    <t>plug and waste.</t>
  </si>
  <si>
    <t>J 60</t>
  </si>
  <si>
    <t>J 61</t>
  </si>
  <si>
    <t>J 62</t>
  </si>
  <si>
    <t>J 63</t>
  </si>
  <si>
    <t>J 64</t>
  </si>
  <si>
    <t>J 65</t>
  </si>
  <si>
    <t>J 66</t>
  </si>
  <si>
    <t>Sink unit of double bowl double drainer 1800mm long complete</t>
  </si>
  <si>
    <t>J 67</t>
  </si>
  <si>
    <t>with cold tap, trap, and plug and waste.</t>
  </si>
  <si>
    <t>J 68</t>
  </si>
  <si>
    <t>J 69</t>
  </si>
  <si>
    <t>J 70</t>
  </si>
  <si>
    <t>J 71</t>
  </si>
  <si>
    <t>J 72</t>
  </si>
  <si>
    <t>J 73</t>
  </si>
  <si>
    <t>J 74</t>
  </si>
  <si>
    <t>J 75</t>
  </si>
  <si>
    <t>Sink unit of single bowl double drainer 1800mm long complete</t>
  </si>
  <si>
    <t>J 76</t>
  </si>
  <si>
    <t>J 77</t>
  </si>
  <si>
    <t>J 78</t>
  </si>
  <si>
    <t>J 79</t>
  </si>
  <si>
    <t>J 80</t>
  </si>
  <si>
    <t>J 81</t>
  </si>
  <si>
    <t>J 82</t>
  </si>
  <si>
    <t>J 83</t>
  </si>
  <si>
    <t>J 84</t>
  </si>
  <si>
    <t>J 85</t>
  </si>
  <si>
    <t>Laundry trough single unit complete with cold tap, trap, and</t>
  </si>
  <si>
    <t>J 86</t>
  </si>
  <si>
    <t>plug and waste</t>
  </si>
  <si>
    <t>J 87</t>
  </si>
  <si>
    <t>J 88</t>
  </si>
  <si>
    <t>J 89</t>
  </si>
  <si>
    <t>J 90</t>
  </si>
  <si>
    <t>J 91</t>
  </si>
  <si>
    <t>J 92</t>
  </si>
  <si>
    <t>J 93</t>
  </si>
  <si>
    <t>J 94</t>
  </si>
  <si>
    <t>Laundry trough double unit complete with cold tap, trap, and</t>
  </si>
  <si>
    <t>J 95</t>
  </si>
  <si>
    <t>J 96</t>
  </si>
  <si>
    <t>J 97</t>
  </si>
  <si>
    <t>J 98</t>
  </si>
  <si>
    <t>J 99</t>
  </si>
  <si>
    <t>J 100</t>
  </si>
  <si>
    <t>J 101</t>
  </si>
  <si>
    <t>J 102</t>
  </si>
  <si>
    <t>J 103</t>
  </si>
  <si>
    <t>J 104</t>
  </si>
  <si>
    <t>J 105</t>
  </si>
  <si>
    <t>Bath tub 1800mm long complete with trap, standpipe with tap,</t>
  </si>
  <si>
    <t>J 106</t>
  </si>
  <si>
    <t>and plug and waste</t>
  </si>
  <si>
    <t>J 107</t>
  </si>
  <si>
    <t>J 108</t>
  </si>
  <si>
    <t>J 109</t>
  </si>
  <si>
    <t>J 110</t>
  </si>
  <si>
    <t>J 111</t>
  </si>
  <si>
    <t>J 112</t>
  </si>
  <si>
    <t>J 113</t>
  </si>
  <si>
    <t>J 114</t>
  </si>
  <si>
    <t>J 115</t>
  </si>
  <si>
    <t>J 116</t>
  </si>
  <si>
    <t xml:space="preserve">Shower tray 762mm square complete with trap, plug and waste complete </t>
  </si>
  <si>
    <t>J 117</t>
  </si>
  <si>
    <t>J 118</t>
  </si>
  <si>
    <t>J 119</t>
  </si>
  <si>
    <t>J 120</t>
  </si>
  <si>
    <t>J 121</t>
  </si>
  <si>
    <t>J 122</t>
  </si>
  <si>
    <t>Shower unit complete with shower arm, rose, and valve.</t>
  </si>
  <si>
    <t>J 123</t>
  </si>
  <si>
    <t>J 124</t>
  </si>
  <si>
    <t>J 125</t>
  </si>
  <si>
    <t>J 126</t>
  </si>
  <si>
    <t>J 127</t>
  </si>
  <si>
    <t>J 128</t>
  </si>
  <si>
    <t>J 129</t>
  </si>
  <si>
    <t>Shower set</t>
  </si>
  <si>
    <t>Rates for trenching include excavation, backfilling, consolidating, carting away</t>
  </si>
  <si>
    <t>surplus material, maintaining and supporting sides of trenches, grading bottoms,</t>
  </si>
  <si>
    <t>and keeping free from water</t>
  </si>
  <si>
    <t>Excavate trench for pipe 0-150mm</t>
  </si>
  <si>
    <t>Extra value for opening of roads</t>
  </si>
  <si>
    <t xml:space="preserve">Lay pvc pipe 100 mm diameter  in trench </t>
  </si>
  <si>
    <t>Ditto but 150 ditto</t>
  </si>
  <si>
    <t>Ditto but 75mm diameter ditto</t>
  </si>
  <si>
    <t>Ditto but 40mm diameter ditto</t>
  </si>
  <si>
    <t>Fittings</t>
  </si>
  <si>
    <t>100mm dia bend</t>
  </si>
  <si>
    <t>100mm dia tee</t>
  </si>
  <si>
    <t>100mm dia y junction</t>
  </si>
  <si>
    <t>150mm bend</t>
  </si>
  <si>
    <t>150mm dia tee</t>
  </si>
  <si>
    <t>150mm dia  y-junction</t>
  </si>
  <si>
    <t>75mm bend</t>
  </si>
  <si>
    <t>75mm dia tee</t>
  </si>
  <si>
    <t>75mm dia  y-junction</t>
  </si>
  <si>
    <t>100mm Gully trap</t>
  </si>
  <si>
    <t>Manholes</t>
  </si>
  <si>
    <t>inspection champer</t>
  </si>
  <si>
    <t>Septic tank type 3 size: 3.2x1.2x2m deep</t>
  </si>
  <si>
    <t>Approved Hand held fire extinguishers, wall mounted 9kg dry powder</t>
  </si>
  <si>
    <t>Approved smoke detectors (battery operated) fix in position</t>
  </si>
  <si>
    <t>Final external colors of the boards shall be as selected by the Architect.</t>
  </si>
  <si>
    <t>Rates for circuits include for all circuit wiring, connections at boards, terminations</t>
  </si>
  <si>
    <t>at outlets, outlet boxes and for all cutting away, drilling through timber and the like and</t>
  </si>
  <si>
    <t>making good and all clips and other fixings.</t>
  </si>
  <si>
    <t>Where circuits are run in conduit rates shall include for supplying and fixing all</t>
  </si>
  <si>
    <t>conduit complete with all fixings and brackets, including building into  concrete or</t>
  </si>
  <si>
    <t>blockwork where required and for cutting neat openings in blockwork for outlet</t>
  </si>
  <si>
    <t>boxes and the like.</t>
  </si>
  <si>
    <t>K 1</t>
  </si>
  <si>
    <t>Main switchboard and distribution board</t>
  </si>
  <si>
    <t>K 2</t>
  </si>
  <si>
    <t>K 3</t>
  </si>
  <si>
    <t>Switchboard complete with circuit breakers, wiring and connections and other</t>
  </si>
  <si>
    <t>K 4</t>
  </si>
  <si>
    <t>associated component as detailed.</t>
  </si>
  <si>
    <t>K 5</t>
  </si>
  <si>
    <t>K 6</t>
  </si>
  <si>
    <t>Mains</t>
  </si>
  <si>
    <t>K 7</t>
  </si>
  <si>
    <t>K 8</t>
  </si>
  <si>
    <t>K 9</t>
  </si>
  <si>
    <t>Air condition circuit</t>
  </si>
  <si>
    <t>K 10</t>
  </si>
  <si>
    <t>K 11</t>
  </si>
  <si>
    <t>K 12</t>
  </si>
  <si>
    <t>K 13</t>
  </si>
  <si>
    <t>K 14</t>
  </si>
  <si>
    <t>Light Circuit</t>
  </si>
  <si>
    <t>K 15</t>
  </si>
  <si>
    <t>Circuit wiring  using 1.5mm2 cable  from switchboard to ceiling spaces with droppers</t>
  </si>
  <si>
    <t>K 16</t>
  </si>
  <si>
    <t>K 17</t>
  </si>
  <si>
    <t>K 18</t>
  </si>
  <si>
    <t>Power circuit</t>
  </si>
  <si>
    <t>K 19</t>
  </si>
  <si>
    <t>Circuit wiring  using 2.5mm2 cable  from switchboard to ceiling spaces with droppers</t>
  </si>
  <si>
    <t>K 20</t>
  </si>
  <si>
    <t>K 21</t>
  </si>
  <si>
    <t>K 22</t>
  </si>
  <si>
    <t>Ceiling fan circuit</t>
  </si>
  <si>
    <t>K 23</t>
  </si>
  <si>
    <t>K 24</t>
  </si>
  <si>
    <t>K 25</t>
  </si>
  <si>
    <t>K 26</t>
  </si>
  <si>
    <t>K 27</t>
  </si>
  <si>
    <t>K 28</t>
  </si>
  <si>
    <t>Air condition wall mounted 18000 btu</t>
  </si>
  <si>
    <t>K 29</t>
  </si>
  <si>
    <t>K 30</t>
  </si>
  <si>
    <t>K 31</t>
  </si>
  <si>
    <t>K 32</t>
  </si>
  <si>
    <t>K 33</t>
  </si>
  <si>
    <t>Split unit air condition ceiling mounted</t>
  </si>
  <si>
    <t>K 34</t>
  </si>
  <si>
    <t>K 35</t>
  </si>
  <si>
    <t>K 36</t>
  </si>
  <si>
    <t>4'0" fluorescent light fittings single tube complete.</t>
  </si>
  <si>
    <t>K 37</t>
  </si>
  <si>
    <t>K 38</t>
  </si>
  <si>
    <t>2'0" fluorescent light fittings single tube complete.</t>
  </si>
  <si>
    <t>K 39</t>
  </si>
  <si>
    <t>K 40</t>
  </si>
  <si>
    <t>2'0" fluorescent light fittings double tube complete.</t>
  </si>
  <si>
    <t>K 41</t>
  </si>
  <si>
    <t>K 42</t>
  </si>
  <si>
    <t>K 43</t>
  </si>
  <si>
    <t>Gable wire 1.5mm</t>
  </si>
  <si>
    <t>K 44</t>
  </si>
  <si>
    <t>K 45</t>
  </si>
  <si>
    <t>Gable wire 2.5mm</t>
  </si>
  <si>
    <t>K 46</t>
  </si>
  <si>
    <t>K 47</t>
  </si>
  <si>
    <t>K 48</t>
  </si>
  <si>
    <t>K 49</t>
  </si>
  <si>
    <t>Ceiling fan 48"</t>
  </si>
  <si>
    <t>K 50</t>
  </si>
  <si>
    <t>K 51</t>
  </si>
  <si>
    <t>General power outlet single complete.</t>
  </si>
  <si>
    <t>K 52</t>
  </si>
  <si>
    <t>K 53</t>
  </si>
  <si>
    <t>K 54</t>
  </si>
  <si>
    <t>General power outlet double complete.</t>
  </si>
  <si>
    <t>Light switch one way</t>
  </si>
  <si>
    <t>Light switch two way</t>
  </si>
  <si>
    <t>Fan switch</t>
  </si>
  <si>
    <t>Allow for earthing and bonding</t>
  </si>
  <si>
    <t>General</t>
  </si>
  <si>
    <t>Allow for testing</t>
  </si>
  <si>
    <t>Particulars shall be given of performance qualities required (e.g Sound Rating, Fire</t>
  </si>
  <si>
    <t>Rating, Impact Testing, Loads, etc)</t>
  </si>
  <si>
    <t>Demountable partitions steel stud partitions 57mm thick steel stud or similar</t>
  </si>
  <si>
    <t>at 1.2m c-c and alum cover battens to joints, 10mm vinyl clad</t>
  </si>
  <si>
    <t>plaster boards both sides</t>
  </si>
  <si>
    <t>Extra value for:</t>
  </si>
  <si>
    <t>Wall Starters</t>
  </si>
  <si>
    <t>Intersection and corners</t>
  </si>
  <si>
    <t>Fair ends</t>
  </si>
  <si>
    <t>Doors and door frames</t>
  </si>
  <si>
    <t>Isolated borrowed light</t>
  </si>
  <si>
    <t>SOLID PLASTER</t>
  </si>
  <si>
    <t>Floor</t>
  </si>
  <si>
    <t>20mm thick cement and sand (1:3) screed trowel smooth.</t>
  </si>
  <si>
    <t>20mm thick cement and sand (1:3) screed broom finish.</t>
  </si>
  <si>
    <t>25mm thick cement and sand (1:3) screed trowel smooth.</t>
  </si>
  <si>
    <t>25mm thick cement and sand (1:3) screed broom finish.</t>
  </si>
  <si>
    <t>L 1</t>
  </si>
  <si>
    <t>TILING</t>
  </si>
  <si>
    <t>L 2</t>
  </si>
  <si>
    <t>L 3</t>
  </si>
  <si>
    <t>L 4</t>
  </si>
  <si>
    <t>L 5</t>
  </si>
  <si>
    <t>L 6</t>
  </si>
  <si>
    <t>L 7</t>
  </si>
  <si>
    <t>L 8</t>
  </si>
  <si>
    <t>152x152mm ceramic floor tile on adhesive backing.</t>
  </si>
  <si>
    <t>L 9</t>
  </si>
  <si>
    <t>L 10</t>
  </si>
  <si>
    <t>L 11</t>
  </si>
  <si>
    <t>L 12</t>
  </si>
  <si>
    <t>L 13</t>
  </si>
  <si>
    <t>Lay and set mosaic floor tile on and including screed backing.</t>
  </si>
  <si>
    <t>L 14</t>
  </si>
  <si>
    <t>L 15</t>
  </si>
  <si>
    <t>L 16</t>
  </si>
  <si>
    <t>L 17</t>
  </si>
  <si>
    <t>L 18</t>
  </si>
  <si>
    <t>Lay and set quarry tile on and including screed backing.</t>
  </si>
  <si>
    <t>L 19</t>
  </si>
  <si>
    <t>L 20</t>
  </si>
  <si>
    <t>L 21</t>
  </si>
  <si>
    <t>L 22</t>
  </si>
  <si>
    <t>L 23</t>
  </si>
  <si>
    <t>L 24</t>
  </si>
  <si>
    <t>Lay and set carpet tile on underlay and adhesive backing.</t>
  </si>
  <si>
    <t xml:space="preserve">  Labour - 1 carpenter at 3.0 mhrs</t>
  </si>
  <si>
    <t>L 25</t>
  </si>
  <si>
    <t>L 26</t>
  </si>
  <si>
    <t xml:space="preserve">  Carpet floor tile wool woven (PC 100.00/m2 supplied)</t>
  </si>
  <si>
    <t>L 27</t>
  </si>
  <si>
    <t xml:space="preserve">  Rubber underlay (PC 10.00/m2 supplied)</t>
  </si>
  <si>
    <t>L 28</t>
  </si>
  <si>
    <t>L 29</t>
  </si>
  <si>
    <t>L 30</t>
  </si>
  <si>
    <t>Lay and set 300x300mm ceramic tile on adhesive backing</t>
  </si>
  <si>
    <t>Exterior Blockwork</t>
  </si>
  <si>
    <t xml:space="preserve">12mm thick cement and sand (1:3)  render in two coats </t>
  </si>
  <si>
    <t xml:space="preserve">20mm thick cement and sand (1:3) render </t>
  </si>
  <si>
    <t>Interior Blockwork</t>
  </si>
  <si>
    <t>12mm thick cement and sand (1:3)  render in two coats</t>
  </si>
  <si>
    <t>WALL CERAMIC TILE</t>
  </si>
  <si>
    <t>150x150mm Ceramic wall tile on adhesive backing.</t>
  </si>
  <si>
    <t>M 1</t>
  </si>
  <si>
    <t>INTERIOR PAINTING AND DECORATION</t>
  </si>
  <si>
    <t>M 2</t>
  </si>
  <si>
    <t>M 3</t>
  </si>
  <si>
    <t>Prepare surface and apply an approved painting system Acrylic sealer,  2 coats of undercoat , and 2 coats of semi gloss or similar to ceiling</t>
  </si>
  <si>
    <t>M 4</t>
  </si>
  <si>
    <t>M 5</t>
  </si>
  <si>
    <t>M 6</t>
  </si>
  <si>
    <t>Prepare Surfaces and apply an approved painting system:</t>
  </si>
  <si>
    <t>M 7</t>
  </si>
  <si>
    <t>Two coats of Dulux Arcylic Sealer, undercoat and two coats Super enamel or Satin or similar to plastered surfaces</t>
  </si>
  <si>
    <t>M 8</t>
  </si>
  <si>
    <t>M 9</t>
  </si>
  <si>
    <t>Hardboard</t>
  </si>
  <si>
    <t>M 10</t>
  </si>
  <si>
    <t>Acrylic sealer,  2 coats of undercoat , and 2 coats of semi gloss to hardboard or similar</t>
  </si>
  <si>
    <t>M 11</t>
  </si>
  <si>
    <t>M 12</t>
  </si>
  <si>
    <t>Prepare and apply three coats varnish on timber boarding.</t>
  </si>
  <si>
    <t>M 13</t>
  </si>
  <si>
    <t>M 14</t>
  </si>
  <si>
    <t>M 15</t>
  </si>
  <si>
    <t xml:space="preserve">Interior painting Timber </t>
  </si>
  <si>
    <t>M 16</t>
  </si>
  <si>
    <t>Prepare surfaces and apply one coat  prime, one undercoat, one coat</t>
  </si>
  <si>
    <t>M 17</t>
  </si>
  <si>
    <t>of semi gloss and coat enamel</t>
  </si>
  <si>
    <t>M 18</t>
  </si>
  <si>
    <t>M 19</t>
  </si>
  <si>
    <t>Narrow surfaces 0-150mm girth</t>
  </si>
  <si>
    <t>M 20</t>
  </si>
  <si>
    <t>Narrow surfaces 0-300mm girth</t>
  </si>
  <si>
    <t>M 21</t>
  </si>
  <si>
    <t>General Surfaces</t>
  </si>
  <si>
    <t>M 22</t>
  </si>
  <si>
    <t>M 23</t>
  </si>
  <si>
    <t>M 24</t>
  </si>
  <si>
    <t>M 25</t>
  </si>
  <si>
    <t>M 26</t>
  </si>
  <si>
    <t>Exterior Painting and Decoration</t>
  </si>
  <si>
    <t>M 27</t>
  </si>
  <si>
    <t>M 28</t>
  </si>
  <si>
    <t>M 29</t>
  </si>
  <si>
    <t>M 30</t>
  </si>
  <si>
    <t>M 31</t>
  </si>
  <si>
    <t>M 32</t>
  </si>
  <si>
    <t>Blockwork surfaces (unplastered)</t>
  </si>
  <si>
    <t>M 33</t>
  </si>
  <si>
    <t>Three coats of Dulux Arcylic Sealer undercoat and three coats Super enamel or Satin</t>
  </si>
  <si>
    <t>M 34</t>
  </si>
  <si>
    <t>M 35</t>
  </si>
  <si>
    <t xml:space="preserve">Exterior painting Timber </t>
  </si>
  <si>
    <t>M 36</t>
  </si>
  <si>
    <t>M 37</t>
  </si>
  <si>
    <t>M 38</t>
  </si>
  <si>
    <t>M 39</t>
  </si>
  <si>
    <t>M 40</t>
  </si>
  <si>
    <t>GLAZING / SECURITY WIRE MESHING</t>
  </si>
  <si>
    <t>24" x 6" (710 x 150mm) clear glass blade.</t>
  </si>
  <si>
    <t>28"x6" (711x 150mm) clear glass blade</t>
  </si>
  <si>
    <t>30"x6" (762x150mm) clear glass blade.</t>
  </si>
  <si>
    <t>32"x6" (813x150mm) clear glass blade</t>
  </si>
  <si>
    <t>36"x6" (914x150mm) clear glass blade</t>
  </si>
  <si>
    <t>24"x 6" (710x150mm) obscure glass blade.</t>
  </si>
  <si>
    <t>28" x6"(711x150mm) obscure glass blade</t>
  </si>
  <si>
    <t>30"x 6" (762x150mm) obscure glass blade.</t>
  </si>
  <si>
    <t>32"x 6" (813x150mm) obscure glass blade.</t>
  </si>
  <si>
    <t>36"x 6" (914x150mm) obscure glass blade.</t>
  </si>
  <si>
    <t>N 1</t>
  </si>
  <si>
    <t xml:space="preserve">0-6mm perspex glazing to opening timber frame with 20x20mm glazing bead </t>
  </si>
  <si>
    <t>N 2</t>
  </si>
  <si>
    <t>on both side per 0.8m2</t>
  </si>
  <si>
    <t>N 3</t>
  </si>
  <si>
    <t>N 4</t>
  </si>
  <si>
    <t>Security wire meshing to external window openings. Include</t>
  </si>
  <si>
    <t>N 5</t>
  </si>
  <si>
    <t>50x20mm timber battens</t>
  </si>
  <si>
    <t>Flyscreen meshing to external opening. Include 50x25mm timber battens</t>
  </si>
  <si>
    <t>Site Works / Exterior Element</t>
  </si>
  <si>
    <t>Fence Chain Link</t>
  </si>
  <si>
    <t>Galvanised wire mesh fence with 50mm dia tubular post or similar  set in concrete</t>
  </si>
  <si>
    <t>at 3m c-c, high tension strainer wire in 3 no, and 3 strands of barbed wire on</t>
  </si>
  <si>
    <t>post extensions (gate excluded)</t>
  </si>
  <si>
    <t>Allow for landscaping</t>
  </si>
  <si>
    <t>day</t>
  </si>
  <si>
    <t>Project  Title : AMAK BUILDING 1 RENOVATION</t>
  </si>
  <si>
    <t>File ref</t>
  </si>
  <si>
    <t>Project No 182104</t>
  </si>
  <si>
    <t>x</t>
  </si>
  <si>
    <t>L</t>
  </si>
  <si>
    <t>W</t>
  </si>
  <si>
    <t>Prod /m2</t>
  </si>
  <si>
    <t>Thick / depth</t>
  </si>
  <si>
    <t>Remove fascia board, gutter and downpipe.</t>
  </si>
  <si>
    <t>length=</t>
  </si>
  <si>
    <t>21360*2=</t>
  </si>
  <si>
    <t>total length=</t>
  </si>
  <si>
    <t>(21360+600*2)*2+(7300+600*2)*2=</t>
  </si>
  <si>
    <t>21360+680*2=</t>
  </si>
  <si>
    <t>width=</t>
  </si>
  <si>
    <t>Remove louver frame with glass blade (3- 6 louvers)</t>
  </si>
  <si>
    <t>A 80</t>
  </si>
  <si>
    <t>A 81</t>
  </si>
  <si>
    <t>A 82</t>
  </si>
  <si>
    <t>A 83</t>
  </si>
  <si>
    <t>A 84</t>
  </si>
  <si>
    <t>A 85</t>
  </si>
  <si>
    <t>A 86</t>
  </si>
  <si>
    <t>2585+5900+3505+9650+3405+(3395*2)=</t>
  </si>
  <si>
    <t>A 87</t>
  </si>
  <si>
    <t>A 88</t>
  </si>
  <si>
    <t>A 89</t>
  </si>
  <si>
    <t>A 90</t>
  </si>
  <si>
    <t>A 91</t>
  </si>
  <si>
    <t>width=3000</t>
  </si>
  <si>
    <t>A 92</t>
  </si>
  <si>
    <t>A 93</t>
  </si>
  <si>
    <t>window /door ddt</t>
  </si>
  <si>
    <t>A 94</t>
  </si>
  <si>
    <t>window a length=</t>
  </si>
  <si>
    <t>A 95</t>
  </si>
  <si>
    <t>A 96</t>
  </si>
  <si>
    <t>height==1130</t>
  </si>
  <si>
    <t>A 97</t>
  </si>
  <si>
    <t>A 98</t>
  </si>
  <si>
    <t>window b length=</t>
  </si>
  <si>
    <t>A 99</t>
  </si>
  <si>
    <t>A 100</t>
  </si>
  <si>
    <t>height=1130</t>
  </si>
  <si>
    <t>A 101</t>
  </si>
  <si>
    <t>A 102</t>
  </si>
  <si>
    <t>door length=</t>
  </si>
  <si>
    <t>A 103</t>
  </si>
  <si>
    <t>A 104</t>
  </si>
  <si>
    <t>height=2000</t>
  </si>
  <si>
    <t>A 105</t>
  </si>
  <si>
    <t>A 106</t>
  </si>
  <si>
    <t>A 107</t>
  </si>
  <si>
    <t>A 108</t>
  </si>
  <si>
    <t>A 109</t>
  </si>
  <si>
    <t>A 110</t>
  </si>
  <si>
    <t>A 111</t>
  </si>
  <si>
    <t>A 112</t>
  </si>
  <si>
    <t>A 113</t>
  </si>
  <si>
    <t>A 114</t>
  </si>
  <si>
    <t>A 115</t>
  </si>
  <si>
    <t>A 116</t>
  </si>
  <si>
    <t>A 117</t>
  </si>
  <si>
    <t>A 118</t>
  </si>
  <si>
    <t>A 119</t>
  </si>
  <si>
    <t>A 120</t>
  </si>
  <si>
    <t>A 121</t>
  </si>
  <si>
    <t>A 122</t>
  </si>
  <si>
    <t>A 123</t>
  </si>
  <si>
    <t>A 124</t>
  </si>
  <si>
    <t>A 125</t>
  </si>
  <si>
    <t>A 126</t>
  </si>
  <si>
    <t>A 127</t>
  </si>
  <si>
    <t>A 128</t>
  </si>
  <si>
    <t>A 129</t>
  </si>
  <si>
    <t>A 130</t>
  </si>
  <si>
    <t>A 131</t>
  </si>
  <si>
    <t>A 132</t>
  </si>
  <si>
    <t>A 133</t>
  </si>
  <si>
    <t>A 134</t>
  </si>
  <si>
    <t>A 135</t>
  </si>
  <si>
    <t>A 136</t>
  </si>
  <si>
    <t>Roof</t>
  </si>
  <si>
    <t>150*50</t>
  </si>
  <si>
    <t>100*50</t>
  </si>
  <si>
    <t>Patching the defective foundation</t>
  </si>
  <si>
    <t>Block defected leng=</t>
  </si>
  <si>
    <t>470*4+50*10=</t>
  </si>
  <si>
    <t>width=200</t>
  </si>
  <si>
    <t>height=400</t>
  </si>
  <si>
    <t>lintel length=</t>
  </si>
  <si>
    <t>1610*2+2380+660=</t>
  </si>
  <si>
    <t>height=700</t>
  </si>
  <si>
    <t>patch the crack wall length=</t>
  </si>
  <si>
    <t>height=50</t>
  </si>
  <si>
    <t>C 9</t>
  </si>
  <si>
    <t>C 10</t>
  </si>
  <si>
    <t>C 11</t>
  </si>
  <si>
    <t>C 12</t>
  </si>
  <si>
    <t>C 13</t>
  </si>
  <si>
    <t>C 14</t>
  </si>
  <si>
    <t>C 15</t>
  </si>
  <si>
    <t>C 16</t>
  </si>
  <si>
    <t>C 17</t>
  </si>
  <si>
    <t>C 18</t>
  </si>
  <si>
    <t>C 19</t>
  </si>
  <si>
    <t>C 20</t>
  </si>
  <si>
    <t>C 21</t>
  </si>
  <si>
    <t>C 22</t>
  </si>
  <si>
    <t>C 23</t>
  </si>
  <si>
    <t>C 24</t>
  </si>
  <si>
    <t>C 25</t>
  </si>
  <si>
    <t>C 26</t>
  </si>
  <si>
    <t>C 27</t>
  </si>
  <si>
    <t>C 28</t>
  </si>
  <si>
    <t>C 29</t>
  </si>
  <si>
    <t>C 30</t>
  </si>
  <si>
    <t>C 31</t>
  </si>
  <si>
    <t>C 32</t>
  </si>
  <si>
    <t>(1610+200*2)*2+660+200*2+2380+200*2=</t>
  </si>
  <si>
    <t>C 33</t>
  </si>
  <si>
    <t>200x100x10mm Metal blade intermediate post 2no</t>
  </si>
  <si>
    <t>200=</t>
  </si>
  <si>
    <t>100=</t>
  </si>
  <si>
    <t>D 47</t>
  </si>
  <si>
    <t>D 48</t>
  </si>
  <si>
    <t>D 49</t>
  </si>
  <si>
    <t>10mm diameter dyna bolts complete with nut and 2</t>
  </si>
  <si>
    <t>D 50</t>
  </si>
  <si>
    <t>D 51</t>
  </si>
  <si>
    <t>D 52</t>
  </si>
  <si>
    <t>200mm wood screw</t>
  </si>
  <si>
    <t>D 53</t>
  </si>
  <si>
    <t>D 55</t>
  </si>
  <si>
    <t>2655=</t>
  </si>
  <si>
    <t>14255-200=</t>
  </si>
  <si>
    <t>5105*4=</t>
  </si>
  <si>
    <t>6000+5000*2=</t>
  </si>
  <si>
    <t>3000*8=</t>
  </si>
  <si>
    <t>21360*2+7300*4=</t>
  </si>
  <si>
    <t>F 254</t>
  </si>
  <si>
    <t>F 255</t>
  </si>
  <si>
    <t>F 256</t>
  </si>
  <si>
    <t>F 257</t>
  </si>
  <si>
    <t>F 258</t>
  </si>
  <si>
    <t>F 259</t>
  </si>
  <si>
    <t>F 260</t>
  </si>
  <si>
    <t>3650/2=</t>
  </si>
  <si>
    <t>F 261</t>
  </si>
  <si>
    <t>F 262</t>
  </si>
  <si>
    <t>F 263</t>
  </si>
  <si>
    <t>height=</t>
  </si>
  <si>
    <t>F 264</t>
  </si>
  <si>
    <t>F 265</t>
  </si>
  <si>
    <t>F 266</t>
  </si>
  <si>
    <t>F 267</t>
  </si>
  <si>
    <t>F 268</t>
  </si>
  <si>
    <t>F 269</t>
  </si>
  <si>
    <t>F 270</t>
  </si>
  <si>
    <t>F 271</t>
  </si>
  <si>
    <t>F 272</t>
  </si>
  <si>
    <t>F 273</t>
  </si>
  <si>
    <t>F 274</t>
  </si>
  <si>
    <t>F 275</t>
  </si>
  <si>
    <t>F 276</t>
  </si>
  <si>
    <t>F 277</t>
  </si>
  <si>
    <t>F 278</t>
  </si>
  <si>
    <t>21360-200*2=</t>
  </si>
  <si>
    <t>F 279</t>
  </si>
  <si>
    <t>F 280</t>
  </si>
  <si>
    <t>F 281</t>
  </si>
  <si>
    <t>7300-200*2=</t>
  </si>
  <si>
    <t>F 282</t>
  </si>
  <si>
    <t>F 283</t>
  </si>
  <si>
    <t>F 284</t>
  </si>
  <si>
    <t>F 285</t>
  </si>
  <si>
    <t>F 286</t>
  </si>
  <si>
    <t>F 287</t>
  </si>
  <si>
    <t>F 288</t>
  </si>
  <si>
    <t>F 289</t>
  </si>
  <si>
    <t>F 290</t>
  </si>
  <si>
    <t>F 291</t>
  </si>
  <si>
    <t>F 292</t>
  </si>
  <si>
    <t>F 293</t>
  </si>
  <si>
    <t>F 294</t>
  </si>
  <si>
    <t>window type 1 length=</t>
  </si>
  <si>
    <t>1610*2+1030*2=</t>
  </si>
  <si>
    <t>F 295</t>
  </si>
  <si>
    <t>F 296</t>
  </si>
  <si>
    <t>F 297</t>
  </si>
  <si>
    <t>window type 2 length=</t>
  </si>
  <si>
    <t>2375*2+1030*2=</t>
  </si>
  <si>
    <t>F 298</t>
  </si>
  <si>
    <t>1960x765x40mm standard flush door with hardboard lining.</t>
  </si>
  <si>
    <t>width=5105</t>
  </si>
  <si>
    <t>laps=</t>
  </si>
  <si>
    <t>22720/2400=</t>
  </si>
  <si>
    <t>200 lap</t>
  </si>
  <si>
    <t>I 48</t>
  </si>
  <si>
    <t>I 49</t>
  </si>
  <si>
    <t>I 50</t>
  </si>
  <si>
    <t>I 51</t>
  </si>
  <si>
    <t>I 52</t>
  </si>
  <si>
    <t>I 53</t>
  </si>
  <si>
    <t>I 54</t>
  </si>
  <si>
    <t>I 55</t>
  </si>
  <si>
    <t>I 56</t>
  </si>
  <si>
    <t>I 57</t>
  </si>
  <si>
    <t>I 58</t>
  </si>
  <si>
    <t>I 59</t>
  </si>
  <si>
    <t>I 60</t>
  </si>
  <si>
    <t>I 61</t>
  </si>
  <si>
    <t>I 62</t>
  </si>
  <si>
    <t>I 63</t>
  </si>
  <si>
    <t>I 64</t>
  </si>
  <si>
    <t>I 65</t>
  </si>
  <si>
    <t>I 66</t>
  </si>
  <si>
    <t>I 67</t>
  </si>
  <si>
    <t>I 68</t>
  </si>
  <si>
    <t>I 69</t>
  </si>
  <si>
    <t>I 70</t>
  </si>
  <si>
    <t>I 71</t>
  </si>
  <si>
    <t>I 72</t>
  </si>
  <si>
    <t>I 73</t>
  </si>
  <si>
    <t>I 74</t>
  </si>
  <si>
    <t>I 75</t>
  </si>
  <si>
    <t>I 76</t>
  </si>
  <si>
    <t>6000*2=</t>
  </si>
  <si>
    <t>I 77</t>
  </si>
  <si>
    <t>I 78</t>
  </si>
  <si>
    <t>I 79</t>
  </si>
  <si>
    <t>Rain water outlet pipe leng=</t>
  </si>
  <si>
    <t>600+300+200+500+3000=</t>
  </si>
  <si>
    <t>well inlet pipe length=</t>
  </si>
  <si>
    <t>600+2500+1000+1400+6000+1500+600=</t>
  </si>
  <si>
    <t>Extra value for 20mm diameter bend</t>
  </si>
  <si>
    <t>Extra value for 20mm diameter tee</t>
  </si>
  <si>
    <t>Extra value for 20mm diameter male adaptor</t>
  </si>
  <si>
    <t>Extra value for 20mm diameter female adaptor</t>
  </si>
  <si>
    <t>3000+700+400=</t>
  </si>
  <si>
    <t>32 arm main circuit breaker and connection fee</t>
  </si>
  <si>
    <t>Gable wire 4mm</t>
  </si>
  <si>
    <t>Lay and set vinyl tile on adhesive backing.</t>
  </si>
  <si>
    <t>L 31</t>
  </si>
  <si>
    <t>L 32</t>
  </si>
  <si>
    <t>room1 length=</t>
  </si>
  <si>
    <t>L 33</t>
  </si>
  <si>
    <t>L 34</t>
  </si>
  <si>
    <t>width=6900</t>
  </si>
  <si>
    <t>L 35</t>
  </si>
  <si>
    <t>L 36</t>
  </si>
  <si>
    <t>room 2 length=</t>
  </si>
  <si>
    <t>L 37</t>
  </si>
  <si>
    <t>L 38</t>
  </si>
  <si>
    <t>L 39</t>
  </si>
  <si>
    <t>L 40</t>
  </si>
  <si>
    <t>L 41</t>
  </si>
  <si>
    <t>L 42</t>
  </si>
  <si>
    <t>L 43</t>
  </si>
  <si>
    <t>L 44</t>
  </si>
  <si>
    <t>L 45</t>
  </si>
  <si>
    <t>L 46</t>
  </si>
  <si>
    <t>L 47</t>
  </si>
  <si>
    <t>L 48</t>
  </si>
  <si>
    <t>L 49</t>
  </si>
  <si>
    <t>L 50</t>
  </si>
  <si>
    <t>L 51</t>
  </si>
  <si>
    <t>L 52</t>
  </si>
  <si>
    <t>L 53</t>
  </si>
  <si>
    <t>L 54</t>
  </si>
  <si>
    <t>L 55</t>
  </si>
  <si>
    <t>L 56</t>
  </si>
  <si>
    <t>L 57</t>
  </si>
  <si>
    <t>width=4685</t>
  </si>
  <si>
    <t>L 58</t>
  </si>
  <si>
    <t>L 59</t>
  </si>
  <si>
    <t>room 3 length=</t>
  </si>
  <si>
    <t>L 60</t>
  </si>
  <si>
    <t>L 61</t>
  </si>
  <si>
    <t>width=2115</t>
  </si>
  <si>
    <t>L 62</t>
  </si>
  <si>
    <t>L 63</t>
  </si>
  <si>
    <t>Toilet room=</t>
  </si>
  <si>
    <t>L 64</t>
  </si>
  <si>
    <t>L 65</t>
  </si>
  <si>
    <t>21360-6805-100-200 block width=</t>
  </si>
  <si>
    <t>width=7300-200*2</t>
  </si>
  <si>
    <t>Boardroom length=</t>
  </si>
  <si>
    <t>width=7300-2115-(200*2)</t>
  </si>
  <si>
    <t>Store room length=</t>
  </si>
  <si>
    <t>6805-4395-200=</t>
  </si>
  <si>
    <t>Building length=</t>
  </si>
  <si>
    <t>(21360-200*2)+(7300-200*2)=</t>
  </si>
  <si>
    <t>height=2800</t>
  </si>
  <si>
    <t>Patition 3 length=</t>
  </si>
  <si>
    <t>window ddt</t>
  </si>
  <si>
    <t>window 1 length=</t>
  </si>
  <si>
    <t>1610*12=</t>
  </si>
  <si>
    <t>M 41</t>
  </si>
  <si>
    <t>M 42</t>
  </si>
  <si>
    <t>height=1960</t>
  </si>
  <si>
    <t>M 43</t>
  </si>
  <si>
    <t>M 44</t>
  </si>
  <si>
    <t>window 2 length=</t>
  </si>
  <si>
    <t>2380*2=</t>
  </si>
  <si>
    <t>M 45</t>
  </si>
  <si>
    <t>M 46</t>
  </si>
  <si>
    <t>M 47</t>
  </si>
  <si>
    <t>M 48</t>
  </si>
  <si>
    <t>M 49</t>
  </si>
  <si>
    <t>window 3 length=</t>
  </si>
  <si>
    <t>660*2=</t>
  </si>
  <si>
    <t>M 50</t>
  </si>
  <si>
    <t>M 51</t>
  </si>
  <si>
    <t>M 52</t>
  </si>
  <si>
    <t>height=450</t>
  </si>
  <si>
    <t>M 53</t>
  </si>
  <si>
    <t>M 54</t>
  </si>
  <si>
    <t>M 55</t>
  </si>
  <si>
    <t>M 56</t>
  </si>
  <si>
    <t>M 57</t>
  </si>
  <si>
    <t>Patition 1 length=</t>
  </si>
  <si>
    <t>M 58</t>
  </si>
  <si>
    <t>M 59</t>
  </si>
  <si>
    <t>M 60</t>
  </si>
  <si>
    <t>M 61</t>
  </si>
  <si>
    <t>Patition 2 length=</t>
  </si>
  <si>
    <t>M 62</t>
  </si>
  <si>
    <t>M 63</t>
  </si>
  <si>
    <t>M 64</t>
  </si>
  <si>
    <t>M 65</t>
  </si>
  <si>
    <t>M 66</t>
  </si>
  <si>
    <t>window =</t>
  </si>
  <si>
    <t>M 67</t>
  </si>
  <si>
    <t>M 68</t>
  </si>
  <si>
    <t>height=1050</t>
  </si>
  <si>
    <t>M 69</t>
  </si>
  <si>
    <t>M 70</t>
  </si>
  <si>
    <t>door ddt</t>
  </si>
  <si>
    <t>M 71</t>
  </si>
  <si>
    <t>door 1 length=</t>
  </si>
  <si>
    <t>M 72</t>
  </si>
  <si>
    <t>M 73</t>
  </si>
  <si>
    <t>M 74</t>
  </si>
  <si>
    <t>M 75</t>
  </si>
  <si>
    <t>door 2 length=</t>
  </si>
  <si>
    <t>M 76</t>
  </si>
  <si>
    <t>M 77</t>
  </si>
  <si>
    <t>M 78</t>
  </si>
  <si>
    <t>M 79</t>
  </si>
  <si>
    <t>M 80</t>
  </si>
  <si>
    <t>M 81</t>
  </si>
  <si>
    <t>M 82</t>
  </si>
  <si>
    <t>M 83</t>
  </si>
  <si>
    <t>M 84</t>
  </si>
  <si>
    <t>M 85</t>
  </si>
  <si>
    <t>M 86</t>
  </si>
  <si>
    <t>M 87</t>
  </si>
  <si>
    <t>M 88</t>
  </si>
  <si>
    <t>M 89</t>
  </si>
  <si>
    <t>M 90</t>
  </si>
  <si>
    <t>M 91</t>
  </si>
  <si>
    <t>M 92</t>
  </si>
  <si>
    <t>M 93</t>
  </si>
  <si>
    <t>M 94</t>
  </si>
  <si>
    <t>M 95</t>
  </si>
  <si>
    <t>M 96</t>
  </si>
  <si>
    <t>M 97</t>
  </si>
  <si>
    <t>M 98</t>
  </si>
  <si>
    <t>M 99</t>
  </si>
  <si>
    <t>M 100</t>
  </si>
  <si>
    <t>M 101</t>
  </si>
  <si>
    <t>M 102</t>
  </si>
  <si>
    <t>M 103</t>
  </si>
  <si>
    <t>external building length=</t>
  </si>
  <si>
    <t>21360*2+7300*2=</t>
  </si>
  <si>
    <t>M 104</t>
  </si>
  <si>
    <t>M 105</t>
  </si>
  <si>
    <t>M 106</t>
  </si>
  <si>
    <t>height=3000</t>
  </si>
  <si>
    <t>M 107</t>
  </si>
  <si>
    <t>M 108</t>
  </si>
  <si>
    <t>M 109</t>
  </si>
  <si>
    <t>M 110</t>
  </si>
  <si>
    <t>M 111</t>
  </si>
  <si>
    <t>M 112</t>
  </si>
  <si>
    <t>M 113</t>
  </si>
  <si>
    <t>M 114</t>
  </si>
  <si>
    <t>M 115</t>
  </si>
  <si>
    <t>M 116</t>
  </si>
  <si>
    <t>M 117</t>
  </si>
  <si>
    <t>M 118</t>
  </si>
  <si>
    <t>M 119</t>
  </si>
  <si>
    <t>M 120</t>
  </si>
  <si>
    <t>M 121</t>
  </si>
  <si>
    <t>M 122</t>
  </si>
  <si>
    <t>M 123</t>
  </si>
  <si>
    <t>M 124</t>
  </si>
  <si>
    <t>M 125</t>
  </si>
  <si>
    <t>M 126</t>
  </si>
  <si>
    <t>M 127</t>
  </si>
  <si>
    <t>M 128</t>
  </si>
  <si>
    <t>M 129</t>
  </si>
  <si>
    <t>M 130</t>
  </si>
  <si>
    <t>M 131</t>
  </si>
  <si>
    <t>M 132</t>
  </si>
  <si>
    <t>M 133</t>
  </si>
  <si>
    <t>21360+650*2=</t>
  </si>
  <si>
    <t>M 134</t>
  </si>
  <si>
    <t>N 6</t>
  </si>
  <si>
    <t>N 7</t>
  </si>
  <si>
    <t>N 8</t>
  </si>
  <si>
    <t>N 9</t>
  </si>
  <si>
    <t>N 10</t>
  </si>
  <si>
    <t>N 11</t>
  </si>
  <si>
    <t>N 12</t>
  </si>
  <si>
    <t>N 13</t>
  </si>
  <si>
    <t>N 14</t>
  </si>
  <si>
    <t>height=1000</t>
  </si>
  <si>
    <t>N 15</t>
  </si>
  <si>
    <t>N 16</t>
  </si>
  <si>
    <t>N 17</t>
  </si>
  <si>
    <t>N 18</t>
  </si>
  <si>
    <t>N 19</t>
  </si>
  <si>
    <t>N 20</t>
  </si>
  <si>
    <t>N 21</t>
  </si>
  <si>
    <t>N 22</t>
  </si>
  <si>
    <t>N 23</t>
  </si>
  <si>
    <t>window length=</t>
  </si>
  <si>
    <t>N 24</t>
  </si>
  <si>
    <t>N 25</t>
  </si>
  <si>
    <t>TOTAL FOR VARIATION EXCLUDING VAT</t>
  </si>
  <si>
    <t>Single gate complete with fittings ( size of opening shall be given)</t>
  </si>
  <si>
    <t>Double gate complete with fittings ( size of opening shall be given)</t>
  </si>
  <si>
    <t>Allow for Construction of well (approx 1200mm diameter on plan) including bulk excavation, return and fill, positioning of precast concrete well ring,  and dewatering</t>
  </si>
  <si>
    <t>HM &amp; SEC CAR PARK</t>
  </si>
  <si>
    <t>Timbers &amp; Ppies</t>
  </si>
  <si>
    <t>All timbers to be purchased in 6m long</t>
  </si>
  <si>
    <t>Sizes given for timbers are actual sizes, and need to be dressed as</t>
  </si>
  <si>
    <t>per specification given on drawings</t>
  </si>
  <si>
    <t>Reinforcements</t>
  </si>
  <si>
    <t>All bar reinforcements are to be purchased in 6m long</t>
  </si>
  <si>
    <t>The quantities given are inclusive for laps, as  per spec</t>
  </si>
  <si>
    <t>Toolls&amp;Sundries</t>
  </si>
  <si>
    <t>Shovels</t>
  </si>
  <si>
    <t>Wheel barrow</t>
  </si>
  <si>
    <t>Bolt cutter</t>
  </si>
  <si>
    <t>Crow bar</t>
  </si>
  <si>
    <t>Trowel 200 concrete</t>
  </si>
  <si>
    <t>Trowel plaster</t>
  </si>
  <si>
    <t>Rivert Gun</t>
  </si>
  <si>
    <t>Riverter pile</t>
  </si>
  <si>
    <t>Circular saw</t>
  </si>
  <si>
    <t>Cordless drill</t>
  </si>
  <si>
    <t>Lead wire</t>
  </si>
  <si>
    <t>Angle grinder</t>
  </si>
  <si>
    <t>Block moulds</t>
  </si>
  <si>
    <t>Paint tray with handle &amp; roller</t>
  </si>
  <si>
    <t>Paint brush 4"</t>
  </si>
  <si>
    <t>Paint brush 2"</t>
  </si>
  <si>
    <t>Paint brush 1"</t>
  </si>
  <si>
    <t>Hose 12mm diameter x 25m</t>
  </si>
  <si>
    <t>Concrete Works (Cement type GP or GB) and to be 20MPA</t>
  </si>
  <si>
    <t>Concrete Strength</t>
  </si>
  <si>
    <t>40 kg cement portland for footing, slab, and etc</t>
  </si>
  <si>
    <t>bags</t>
  </si>
  <si>
    <t>40 kg cement portland for render</t>
  </si>
  <si>
    <t>Approved aggregate</t>
  </si>
  <si>
    <t>Approved sand</t>
  </si>
  <si>
    <t>Polythene damp proof membrane (60m x 2m wide) 0.2mm thick</t>
  </si>
  <si>
    <t>roll</t>
  </si>
  <si>
    <t>Tie wire 180mtrs</t>
  </si>
  <si>
    <t>.</t>
  </si>
  <si>
    <t>Formwork</t>
  </si>
  <si>
    <t>Formply 3/4" thick</t>
  </si>
  <si>
    <t>sht</t>
  </si>
  <si>
    <t>100x50mm timber pine in 6m long</t>
  </si>
  <si>
    <t>length</t>
  </si>
  <si>
    <t>50x50mm timber pine in 6m long</t>
  </si>
  <si>
    <t>Bar Reinforcement (AS/NZS4671)</t>
  </si>
  <si>
    <t>D16mm dia reinforcing steel (6m length)deform</t>
  </si>
  <si>
    <t>D12mm dia reinforcing steel (6m length)deform</t>
  </si>
  <si>
    <t>D10mm dia reinforcing steel (6m length)deform</t>
  </si>
  <si>
    <t>D8mm dia reinforcing steel (6m length)deform</t>
  </si>
  <si>
    <t>R10mm dia reinforcing steel (6m length)smooth</t>
  </si>
  <si>
    <t>R8mm dia reinforcing steel (6m length)smooth</t>
  </si>
  <si>
    <t>D6mm dia reinforcing steel (6m length)smooth</t>
  </si>
  <si>
    <r>
      <rPr>
        <sz val="10"/>
        <rFont val="Arial"/>
        <charset val="134"/>
      </rPr>
      <t>Reinforcing mesh SL102 size:6mx2.4m wide (200x200x10)</t>
    </r>
    <r>
      <rPr>
        <b/>
        <i/>
        <sz val="10"/>
        <rFont val="Arial"/>
        <charset val="134"/>
      </rPr>
      <t xml:space="preserve"> </t>
    </r>
  </si>
  <si>
    <t>Grade 300 ("D") or Grade 500("N")</t>
  </si>
  <si>
    <t>200mm thick block</t>
  </si>
  <si>
    <t>200mm knock out blocks</t>
  </si>
  <si>
    <t>200mm corner blocks</t>
  </si>
  <si>
    <t>200 DPC membrane @ 25m/roll</t>
  </si>
  <si>
    <t>Metal Work</t>
  </si>
  <si>
    <r>
      <rPr>
        <sz val="10"/>
        <rFont val="Arial"/>
        <charset val="134"/>
      </rPr>
      <t xml:space="preserve">galvanise pipe   15m   </t>
    </r>
    <r>
      <rPr>
        <sz val="9"/>
        <color theme="1"/>
        <rFont val="Calibri"/>
        <charset val="134"/>
        <scheme val="minor"/>
      </rPr>
      <t xml:space="preserve"> (for the back gate)</t>
    </r>
  </si>
  <si>
    <t>galvanise pipe    50mm</t>
  </si>
  <si>
    <t>galvanise pipe    40mm</t>
  </si>
  <si>
    <t>end cap     40mm (galvanise)</t>
  </si>
  <si>
    <t>glvanised pipe (150mm)</t>
  </si>
  <si>
    <t>glvanised pipe (120mm)</t>
  </si>
  <si>
    <t>glvanised post (100mm)</t>
  </si>
  <si>
    <t>glvanised pipe (75mm)</t>
  </si>
  <si>
    <t>glvanised pipe (50mm)</t>
  </si>
  <si>
    <t>glvanised pipe (40mm)</t>
  </si>
  <si>
    <t>glvanised pipe (20mm)</t>
  </si>
  <si>
    <t xml:space="preserve">barbed wire </t>
  </si>
  <si>
    <t>sliding gate (imbo) 3mtr x 2 mtr double</t>
  </si>
  <si>
    <t>nos</t>
  </si>
  <si>
    <t>single gate (imbo) 1.2 mtr x 2 mtr</t>
  </si>
  <si>
    <t>tie wire</t>
  </si>
  <si>
    <t>Single gate 900mm x 2000mm</t>
  </si>
  <si>
    <t>Chainlink/mainwire 1.8m x 15m</t>
  </si>
  <si>
    <t>Chainlink/mainwire 1.5m x 15m</t>
  </si>
  <si>
    <t>100 x 100mm SHS column Grade 30 complete with L-shaped bracket</t>
  </si>
  <si>
    <t>the other end welded with base plate 200x200x10mm and drilled</t>
  </si>
  <si>
    <t>4times to suit 12mm dia dynabolt (2.30m height)</t>
  </si>
  <si>
    <t>Coat all and exposed base steel with cold galvanising treatment</t>
  </si>
  <si>
    <t>Welding Machine charge</t>
  </si>
  <si>
    <t xml:space="preserve">Structural Timber (Treated Pine Timber) </t>
  </si>
  <si>
    <t>All timber to be minimum F11 grade seasoned pine, hazard class H3</t>
  </si>
  <si>
    <r>
      <rPr>
        <sz val="10"/>
        <rFont val="Arial"/>
        <charset val="134"/>
      </rPr>
      <t>Radiata pine 250x20mm in 6m long</t>
    </r>
    <r>
      <rPr>
        <b/>
        <sz val="10"/>
        <rFont val="Arial"/>
        <charset val="134"/>
      </rPr>
      <t xml:space="preserve"> to be dressed</t>
    </r>
  </si>
  <si>
    <t>Radiata pine 200x50mm in 6m long to be dressed</t>
  </si>
  <si>
    <t>Radiata pine 200x25mm in 6m long timber louvre Dressed</t>
  </si>
  <si>
    <t>Radiata pine 190x45mm in 6m long Dressed for window &amp; Door frame</t>
  </si>
  <si>
    <t>Radiata pine 150x50mm in 6m long to be dressed</t>
  </si>
  <si>
    <t>Radiata pine 100x50mm in 6m long to be dressed</t>
  </si>
  <si>
    <t>Radiata pine 75x50mm in 6m long to be dressed</t>
  </si>
  <si>
    <t>Radiata pine 50x50mm in 6m long to be dressed</t>
  </si>
  <si>
    <t>dakua timber 4x2x6mtr</t>
  </si>
  <si>
    <t>dakua timber 6x2x6mtr</t>
  </si>
  <si>
    <t>dakua timber 8x2x6mtr</t>
  </si>
  <si>
    <t>dakua timber 10x2x6mtr</t>
  </si>
  <si>
    <t>dakua timber 12x2x6mtr</t>
  </si>
  <si>
    <t>Finishing Trim</t>
  </si>
  <si>
    <t>Radiata pine 150x25mm in 6m long</t>
  </si>
  <si>
    <t>Radiata pine 100x15mm in 6m long Grooved for Architrave Dressed</t>
  </si>
  <si>
    <t>Radiata pine 100x10mm in 6m long Strip batten</t>
  </si>
  <si>
    <t>Radiata pine 50x25mm in 6m long</t>
  </si>
  <si>
    <t>Radiata pine 20x20mm in 6m long Quarter round</t>
  </si>
  <si>
    <t>Marine plywood 12mm for Gusset</t>
  </si>
  <si>
    <t>Roofing Materials</t>
  </si>
  <si>
    <t xml:space="preserve"> 0.55mm BMT colorbond ultra (in corrugated/trimdex) (15feet) 4.58m</t>
  </si>
  <si>
    <t xml:space="preserve"> 0.55mm BMT colorbond ultra (in corrugated/trimdex) (10feet) 3.05m</t>
  </si>
  <si>
    <t xml:space="preserve"> 0.55mm BMT colorbond ultra (in corrugated/trimdex) (11feet) </t>
  </si>
  <si>
    <t>Syslation 20x1.5m</t>
  </si>
  <si>
    <t>fully reinforced (bradford 753)</t>
  </si>
  <si>
    <t>0.55 BMT Colorbond ridge capping</t>
  </si>
  <si>
    <t>pcs</t>
  </si>
  <si>
    <t>0.55 BMT Colorbond roof flashing</t>
  </si>
  <si>
    <t>0.55 BMT Clourbond eaves guttering with bracket as necessary</t>
  </si>
  <si>
    <t>Outlet to gutter</t>
  </si>
  <si>
    <t>100mm diameter upvc downpipe including clips (in 6m long)</t>
  </si>
  <si>
    <t>Clip for downpipe</t>
  </si>
  <si>
    <t xml:space="preserve">Hydroseal  </t>
  </si>
  <si>
    <t>tin</t>
  </si>
  <si>
    <t>Silicone</t>
  </si>
  <si>
    <t>tube</t>
  </si>
  <si>
    <t>Rivert(100 no / pkt)</t>
  </si>
  <si>
    <t>pkt</t>
  </si>
  <si>
    <t xml:space="preserve">Silicon tube </t>
  </si>
  <si>
    <t>Caulk gun</t>
  </si>
  <si>
    <t xml:space="preserve">Doors and Window </t>
  </si>
  <si>
    <t>2040x720x40mm internal hollow core door</t>
  </si>
  <si>
    <t>2040x720x40mm External solid core door.</t>
  </si>
  <si>
    <t xml:space="preserve">2040x800x40mm internal hollow core door with stainless steel </t>
  </si>
  <si>
    <t>lining, acrylic viewing panel in neoprene gaskets</t>
  </si>
  <si>
    <t xml:space="preserve">2040x720x40mm internal hollow core door with stainless steel </t>
  </si>
  <si>
    <t xml:space="preserve">Fire door include push bar </t>
  </si>
  <si>
    <t>100 x 75mm butt brass hinges with screws.</t>
  </si>
  <si>
    <t>Steel hinges with screws.</t>
  </si>
  <si>
    <t>Swing Hinges</t>
  </si>
  <si>
    <t>7 blade louver frame (anodised aluminium with black plastic clips &amp; handle</t>
  </si>
  <si>
    <t>pr</t>
  </si>
  <si>
    <t>914mm longx152mm x 6mm clear float glass louvre blade with bevelled</t>
  </si>
  <si>
    <t>or polished edges</t>
  </si>
  <si>
    <t>Latch bolts with screws.</t>
  </si>
  <si>
    <t>Franke wall mounted toilet single roll holder</t>
  </si>
  <si>
    <t>Door closer for fire door</t>
  </si>
  <si>
    <t>Allow for construction plywood cupboard with stainless steel D</t>
  </si>
  <si>
    <t>handle and adjustable height shelve.</t>
  </si>
  <si>
    <t>Allow for stainless steel cupoard and shelve with lockable glass</t>
  </si>
  <si>
    <t>insert panel and stainless D handles</t>
  </si>
  <si>
    <t xml:space="preserve">Perspex window pane 1890 x 1.11m (5mm thick) </t>
  </si>
  <si>
    <t xml:space="preserve">Clear glass window pane 1890 x 1.11m (5mm thick) </t>
  </si>
  <si>
    <t>Sanitary Plumbing</t>
  </si>
  <si>
    <t xml:space="preserve">W.C S Trap Raised -Height Toilet with raised buttons and  </t>
  </si>
  <si>
    <t xml:space="preserve">Pressalit Dania Toilet Seat complete with gate valve, and </t>
  </si>
  <si>
    <t>Sign Basin 600 wall mounted 600mm wash basin with large vanity</t>
  </si>
  <si>
    <t>surface at the rear of the wash basin</t>
  </si>
  <si>
    <t>Clinical Sink</t>
  </si>
  <si>
    <t>Fully pressed insert baby bath</t>
  </si>
  <si>
    <t>Enware - Franke 304# Stainless Steel Sink</t>
  </si>
  <si>
    <t>Luxtub Insert</t>
  </si>
  <si>
    <t>Enware-Franke wall hung sluice sink.Wall mounted sluice sink</t>
  </si>
  <si>
    <t>with conical flushing bowl and heavy duty grate. Suitable for in wall</t>
  </si>
  <si>
    <t>flush valve. Traps not supplied for the sink.</t>
  </si>
  <si>
    <t>Leva 150mm recess adaptor jumper valve; cache swivel spout</t>
  </si>
  <si>
    <t>Leva Pillar cock tap set</t>
  </si>
  <si>
    <t>Time flow basin Pillar Tap- Push Button</t>
  </si>
  <si>
    <t>Plaza bench Mounted Shampoo set with SP271 Shampoo</t>
  </si>
  <si>
    <t>spray and 1.5m hose</t>
  </si>
  <si>
    <t>Leva 80mm recess adaptor</t>
  </si>
  <si>
    <t>Shower held shower and hose on stainless steel grabrail</t>
  </si>
  <si>
    <t>Stainless Steel Satin finish double coat hook</t>
  </si>
  <si>
    <t xml:space="preserve">Enware - Franke wall mounted soap dish. Pressed stainless </t>
  </si>
  <si>
    <t>soap dish with fluted dish and brackets incorprated.</t>
  </si>
  <si>
    <t>Wall mounted waste bin, brushed stainless finish. 23l capacity</t>
  </si>
  <si>
    <t>Stainless steel Bedpan and Bottle rack</t>
  </si>
  <si>
    <t>Thermostatic mixing valve</t>
  </si>
  <si>
    <t>Ball valve tap</t>
  </si>
  <si>
    <t>Stainless steel kitchen sink</t>
  </si>
  <si>
    <t>Undercounter water heater</t>
  </si>
  <si>
    <t>Floor waste drainage</t>
  </si>
  <si>
    <t>Pipeworks and Fittings</t>
  </si>
  <si>
    <t>15mm dia pvc pipe for water reticulation, in 6m long</t>
  </si>
  <si>
    <t>leng</t>
  </si>
  <si>
    <t>15mm diameter tee</t>
  </si>
  <si>
    <t>15mm diameter bend</t>
  </si>
  <si>
    <t>15mm diameter stop valve</t>
  </si>
  <si>
    <t>15mm diameter female adaptor</t>
  </si>
  <si>
    <t>15mm diameter male adaptor</t>
  </si>
  <si>
    <t>25mm dia pvc pipe for water reticulation, in 6m long</t>
  </si>
  <si>
    <t>25mm diameter tee</t>
  </si>
  <si>
    <t>25mm diameter bend</t>
  </si>
  <si>
    <t>25mm diameter female adaptor</t>
  </si>
  <si>
    <t>25mm diameter male adaptor</t>
  </si>
  <si>
    <t>Solvent cement glue for pvc 500g/tin</t>
  </si>
  <si>
    <t>tn</t>
  </si>
  <si>
    <t>Finishes</t>
  </si>
  <si>
    <t>Lay polyflor prestige pur Alabaster 1600 on approved backing</t>
  </si>
  <si>
    <t xml:space="preserve">Adhesive for polyflor prestige </t>
  </si>
  <si>
    <t>150x150mm non slip ceramic floor tile on adhesive backing @ 55pc/box.</t>
  </si>
  <si>
    <t>box</t>
  </si>
  <si>
    <t>300x300mm non slip ceramic floor tile on adhesive backing @ 17pc/box.or 3.3/tile</t>
  </si>
  <si>
    <t>CTF Adhesive for ceramic tiles @ 20kg/bag</t>
  </si>
  <si>
    <t>bag</t>
  </si>
  <si>
    <t>Tile spacer 2mm @ 100pcs/pkt</t>
  </si>
  <si>
    <t>Grout @ 2kg/pkt</t>
  </si>
  <si>
    <t>Lining</t>
  </si>
  <si>
    <t>Plaster board depend on their size ceiling</t>
  </si>
  <si>
    <t>Fibre Cement lining 8"x 4" x 6mm thick for ceiling, lining and gable end</t>
  </si>
  <si>
    <t>Insulation @ 2mx1m = 2m2/roll</t>
  </si>
  <si>
    <t>plywood3/8</t>
  </si>
  <si>
    <t>measontie 1.2x2.4</t>
  </si>
  <si>
    <t>Painting and Decorating</t>
  </si>
  <si>
    <t>undercoat enamel 4ltr</t>
  </si>
  <si>
    <t>high gloss enamel 4ltr</t>
  </si>
  <si>
    <t>semi gloss 4ltr</t>
  </si>
  <si>
    <t>Acrylic primer sealer undercoat 4 litres</t>
  </si>
  <si>
    <t>H/gloss 4ltrs</t>
  </si>
  <si>
    <t>Acrylic Sealer 4ltrs</t>
  </si>
  <si>
    <t>Acrylic primer 4 ltrs</t>
  </si>
  <si>
    <t>Oil base wood primer @ 4ltrs</t>
  </si>
  <si>
    <t>Marine Grade Paint</t>
  </si>
  <si>
    <t>Semi-gloss enamel @ 4liters/tin</t>
  </si>
  <si>
    <t>Semi-gloss enamel @ 4liters/tin (yellow).</t>
  </si>
  <si>
    <t>Oil base exterior gloss enamel</t>
  </si>
  <si>
    <t>Oil base interior gloss enamel</t>
  </si>
  <si>
    <t>Latex acrylic primer undercoat</t>
  </si>
  <si>
    <t>Wood glue</t>
  </si>
  <si>
    <t>Sand paper(fine)</t>
  </si>
  <si>
    <t>mtr</t>
  </si>
  <si>
    <t>Clear floor Varnish @4ltr</t>
  </si>
  <si>
    <t>tins</t>
  </si>
  <si>
    <t>Brown stain @1ltr</t>
  </si>
  <si>
    <t>Red stain @1ltr</t>
  </si>
  <si>
    <t>Black board paint 4ltr</t>
  </si>
  <si>
    <t>Tray complete with roller and sleeve</t>
  </si>
  <si>
    <t>4 inch paint brush</t>
  </si>
  <si>
    <t>3 inch paint brush</t>
  </si>
  <si>
    <t>2 inch paint brush</t>
  </si>
  <si>
    <t>1 inch paint brush</t>
  </si>
  <si>
    <t>Filler no more gaps or approved filler</t>
  </si>
  <si>
    <t>Wood putty</t>
  </si>
  <si>
    <t>Turbentine @ 4.5litre/galon</t>
  </si>
  <si>
    <t>galon</t>
  </si>
  <si>
    <t>Electrical</t>
  </si>
  <si>
    <t>Selected wall light complete.</t>
  </si>
  <si>
    <t>1.5mm cable 3 core</t>
  </si>
  <si>
    <t>2.5mm cable 3 core</t>
  </si>
  <si>
    <t>6mm cable</t>
  </si>
  <si>
    <t>Allow for conduiting</t>
  </si>
  <si>
    <t>Switchboard complete with circuit breakers, wiring and connections</t>
  </si>
  <si>
    <t>and other associated component as detailed.</t>
  </si>
  <si>
    <t xml:space="preserve">Wall exhaust fan </t>
  </si>
  <si>
    <t>Ceiling fan 48" complete with switch</t>
  </si>
  <si>
    <t>Sensor Light</t>
  </si>
  <si>
    <t>Roof Ventilator</t>
  </si>
  <si>
    <t>Drainage</t>
  </si>
  <si>
    <t>100mm dia upvc stormwater pipe</t>
  </si>
  <si>
    <t>75mm dia upvc pipe</t>
  </si>
  <si>
    <t>50mm dia upvc pipe</t>
  </si>
  <si>
    <t>100mm 45 deg bend</t>
  </si>
  <si>
    <t>100 x 75mm dia reducer</t>
  </si>
  <si>
    <t>100 x 50mm dia reducer</t>
  </si>
  <si>
    <t>100mm pvc diameter drainage pipe in 6m length</t>
  </si>
  <si>
    <t>Fire Protection</t>
  </si>
  <si>
    <t>ABC Type</t>
  </si>
  <si>
    <t>Approved smoke detectors (connected to main) fix in position</t>
  </si>
  <si>
    <t xml:space="preserve">Backup Generator </t>
  </si>
  <si>
    <t>Backup Generator complete with housing, framining, roofing and etc</t>
  </si>
  <si>
    <t>prov</t>
  </si>
  <si>
    <t>Tank complete with concrete base</t>
  </si>
  <si>
    <t>Cement 40kg</t>
  </si>
  <si>
    <t>F62 fabric mesh wire 6mx2.4m/sheet</t>
  </si>
  <si>
    <t>Rod 12mm diameter 6m</t>
  </si>
  <si>
    <t>Fine aggregate</t>
  </si>
  <si>
    <t>Coarse aggregate</t>
  </si>
  <si>
    <t>5000 litre poly rain water tank complete with outlet</t>
  </si>
  <si>
    <t>Nails, Screws, Bolt, etc (to be fully galvanised)</t>
  </si>
  <si>
    <t>4" galvanised FC nails @100pcs/pkt</t>
  </si>
  <si>
    <t>3" galv nails @ 100pcs/pkt</t>
  </si>
  <si>
    <t>2" x 3.15mm bullet head galvanised nail @ 100pcs/pkt</t>
  </si>
  <si>
    <t>1" x 3.15mm clout galvanised nail @ 100pcs/pkt</t>
  </si>
  <si>
    <t>M12 bolts</t>
  </si>
  <si>
    <t xml:space="preserve">Hexagon roofing screws with EPDM washers </t>
  </si>
  <si>
    <t>4" Counter sunk wood screws @ 50/pkt</t>
  </si>
  <si>
    <t>175x12mm diameter dyna bolt with nut fully galvanised</t>
  </si>
  <si>
    <t>no.</t>
  </si>
  <si>
    <t>M16 galv bolt</t>
  </si>
  <si>
    <t>Total for Materials</t>
  </si>
  <si>
    <t>Average Gang rate for mixture of Foreman, joinery, plumbing, Carpentry, paiinting, tile and glazing, machinery,</t>
  </si>
  <si>
    <t>foreman</t>
  </si>
  <si>
    <t>Maintenance</t>
  </si>
  <si>
    <t>leading hand</t>
  </si>
  <si>
    <t>Project</t>
  </si>
  <si>
    <t>*2</t>
  </si>
  <si>
    <t>Add contract margin</t>
  </si>
  <si>
    <t>BETIO HOSPITAL RADIOLOGY + REHAB EXTENSION</t>
  </si>
  <si>
    <t>MHMS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</si>
</sst>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quot;$&quot;* #,##0.00_);_(&quot;$&quot;* \(#,##0.00\);_(&quot;$&quot;* &quot;-&quot;??_);_(@_)"/>
    <numFmt numFmtId="165" formatCode="#,##0.000"/>
    <numFmt numFmtId="166" formatCode="#,##0.0;[Red]\-#,##0.0"/>
    <numFmt numFmtId="167" formatCode="&quot;$&quot;#,##0.00_);[Red]\(&quot;$&quot;#,##0.00\)"/>
  </numFmts>
  <fonts count="36">
    <font>
      <sz val="10"/>
      <name val="Arial"/>
      <charset val="134"/>
    </font>
    <font>
      <b/>
      <sz val="10"/>
      <name val="Arial"/>
      <charset val="134"/>
    </font>
    <font>
      <b/>
      <u/>
      <sz val="10"/>
      <name val="Arial"/>
      <charset val="134"/>
    </font>
    <font>
      <sz val="10"/>
      <color rgb="FFFF0000"/>
      <name val="Arial"/>
      <charset val="134"/>
    </font>
    <font>
      <b/>
      <i/>
      <sz val="10"/>
      <name val="Arial"/>
      <charset val="134"/>
    </font>
    <font>
      <sz val="12"/>
      <color theme="1"/>
      <name val="Calibri"/>
      <charset val="134"/>
      <scheme val="minor"/>
    </font>
    <font>
      <sz val="12"/>
      <color rgb="FFFF0000"/>
      <name val="Calibri"/>
      <charset val="134"/>
      <scheme val="minor"/>
    </font>
    <font>
      <sz val="11"/>
      <color theme="1"/>
      <name val="Calibri"/>
      <charset val="134"/>
      <scheme val="minor"/>
    </font>
    <font>
      <sz val="11"/>
      <name val="Arial"/>
      <charset val="134"/>
    </font>
    <font>
      <b/>
      <sz val="15"/>
      <name val="Calibri"/>
      <charset val="134"/>
      <scheme val="minor"/>
    </font>
    <font>
      <sz val="10"/>
      <name val="Arial Black"/>
      <charset val="134"/>
    </font>
    <font>
      <u/>
      <sz val="10"/>
      <name val="Arial"/>
      <charset val="134"/>
    </font>
    <font>
      <u/>
      <sz val="10"/>
      <color rgb="FFFF0000"/>
      <name val="Arial"/>
      <charset val="134"/>
    </font>
    <font>
      <b/>
      <sz val="10"/>
      <color rgb="FFFF0000"/>
      <name val="Arial"/>
      <charset val="134"/>
    </font>
    <font>
      <b/>
      <sz val="10"/>
      <color theme="1"/>
      <name val="Arial"/>
      <charset val="134"/>
    </font>
    <font>
      <b/>
      <i/>
      <u/>
      <sz val="10"/>
      <name val="Arial"/>
      <charset val="134"/>
    </font>
    <font>
      <i/>
      <u/>
      <sz val="10"/>
      <name val="Arial"/>
      <charset val="134"/>
    </font>
    <font>
      <i/>
      <sz val="10"/>
      <name val="Arial"/>
      <charset val="134"/>
    </font>
    <font>
      <sz val="10"/>
      <name val="Calibri"/>
      <charset val="134"/>
    </font>
    <font>
      <i/>
      <sz val="10"/>
      <color rgb="FFFF0000"/>
      <name val="Arial"/>
      <charset val="134"/>
    </font>
    <font>
      <i/>
      <u/>
      <sz val="10"/>
      <color rgb="FFFF0000"/>
      <name val="Arial"/>
      <charset val="134"/>
    </font>
    <font>
      <b/>
      <sz val="14"/>
      <name val="Bernard MT Condensed"/>
      <charset val="134"/>
    </font>
    <font>
      <b/>
      <sz val="16"/>
      <color rgb="FF000000"/>
      <name val="Castellar"/>
      <charset val="134"/>
    </font>
    <font>
      <b/>
      <sz val="10"/>
      <name val="Arial Black"/>
      <charset val="134"/>
    </font>
    <font>
      <b/>
      <sz val="14"/>
      <color rgb="FF000000"/>
      <name val="Times New Roman"/>
      <charset val="134"/>
    </font>
    <font>
      <b/>
      <u/>
      <sz val="10"/>
      <name val="Calibri"/>
      <charset val="134"/>
      <scheme val="minor"/>
    </font>
    <font>
      <i/>
      <sz val="11"/>
      <name val="Arial"/>
      <charset val="134"/>
    </font>
    <font>
      <b/>
      <sz val="10"/>
      <name val="Bernard MT Condensed"/>
      <charset val="134"/>
    </font>
    <font>
      <u/>
      <sz val="11"/>
      <name val="Arial"/>
      <charset val="134"/>
    </font>
    <font>
      <b/>
      <sz val="15"/>
      <color theme="3"/>
      <name val="Calibri"/>
      <charset val="134"/>
      <scheme val="minor"/>
    </font>
    <font>
      <sz val="9"/>
      <color theme="1"/>
      <name val="Calibri"/>
      <charset val="134"/>
      <scheme val="minor"/>
    </font>
    <font>
      <sz val="8"/>
      <name val="Tahoma"/>
      <charset val="134"/>
    </font>
    <font>
      <b/>
      <sz val="8"/>
      <name val="Tahoma"/>
      <charset val="134"/>
    </font>
    <font>
      <b/>
      <sz val="9"/>
      <name val="Tahoma"/>
      <charset val="134"/>
    </font>
    <font>
      <sz val="9"/>
      <name val="Tahoma"/>
      <charset val="134"/>
    </font>
    <font>
      <sz val="10"/>
      <name val="Arial"/>
      <charset val="134"/>
    </font>
  </fonts>
  <fills count="9">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theme="5" tint="0.79989013336588644"/>
        <bgColor indexed="64"/>
      </patternFill>
    </fill>
    <fill>
      <patternFill patternType="solid">
        <fgColor indexed="47"/>
        <bgColor indexed="64"/>
      </patternFill>
    </fill>
    <fill>
      <patternFill patternType="solid">
        <fgColor theme="0"/>
        <bgColor indexed="64"/>
      </patternFill>
    </fill>
    <fill>
      <patternFill patternType="solid">
        <fgColor theme="3" tint="0.79992065187536243"/>
        <bgColor indexed="64"/>
      </patternFill>
    </fill>
    <fill>
      <patternFill patternType="solid">
        <fgColor theme="0" tint="-4.9989318521683403E-2"/>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hair">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style="mediumDashDotDot">
        <color auto="1"/>
      </left>
      <right style="thin">
        <color auto="1"/>
      </right>
      <top/>
      <bottom/>
      <diagonal/>
    </border>
    <border>
      <left style="thin">
        <color auto="1"/>
      </left>
      <right/>
      <top style="thin">
        <color auto="1"/>
      </top>
      <bottom style="double">
        <color auto="1"/>
      </bottom>
      <diagonal/>
    </border>
    <border>
      <left style="hair">
        <color auto="1"/>
      </left>
      <right/>
      <top style="thin">
        <color auto="1"/>
      </top>
      <bottom style="double">
        <color auto="1"/>
      </bottom>
      <diagonal/>
    </border>
    <border>
      <left style="hair">
        <color auto="1"/>
      </left>
      <right style="hair">
        <color auto="1"/>
      </right>
      <top style="thin">
        <color auto="1"/>
      </top>
      <bottom style="double">
        <color auto="1"/>
      </bottom>
      <diagonal/>
    </border>
    <border>
      <left/>
      <right style="hair">
        <color auto="1"/>
      </right>
      <top style="thin">
        <color auto="1"/>
      </top>
      <bottom style="double">
        <color auto="1"/>
      </bottom>
      <diagonal/>
    </border>
    <border>
      <left style="hair">
        <color auto="1"/>
      </left>
      <right/>
      <top/>
      <bottom/>
      <diagonal/>
    </border>
    <border>
      <left style="hair">
        <color auto="1"/>
      </left>
      <right style="hair">
        <color auto="1"/>
      </right>
      <top/>
      <bottom/>
      <diagonal/>
    </border>
    <border>
      <left style="hair">
        <color auto="1"/>
      </left>
      <right/>
      <top style="hair">
        <color auto="1"/>
      </top>
      <bottom/>
      <diagonal/>
    </border>
    <border>
      <left style="hair">
        <color auto="1"/>
      </left>
      <right style="hair">
        <color auto="1"/>
      </right>
      <top/>
      <bottom style="hair">
        <color auto="1"/>
      </bottom>
      <diagonal/>
    </border>
    <border>
      <left/>
      <right style="thin">
        <color auto="1"/>
      </right>
      <top/>
      <bottom/>
      <diagonal/>
    </border>
    <border>
      <left/>
      <right style="thin">
        <color auto="1"/>
      </right>
      <top style="thin">
        <color auto="1"/>
      </top>
      <bottom style="double">
        <color auto="1"/>
      </bottom>
      <diagonal/>
    </border>
    <border>
      <left/>
      <right/>
      <top/>
      <bottom style="hair">
        <color auto="1"/>
      </bottom>
      <diagonal/>
    </border>
    <border>
      <left style="hair">
        <color auto="1"/>
      </left>
      <right style="hair">
        <color auto="1"/>
      </right>
      <top/>
      <bottom style="thin">
        <color auto="1"/>
      </bottom>
      <diagonal/>
    </border>
    <border>
      <left style="hair">
        <color auto="1"/>
      </left>
      <right style="hair">
        <color auto="1"/>
      </right>
      <top style="hair">
        <color auto="1"/>
      </top>
      <bottom/>
      <diagonal/>
    </border>
    <border>
      <left style="medium">
        <color auto="1"/>
      </left>
      <right style="medium">
        <color auto="1"/>
      </right>
      <top style="medium">
        <color auto="1"/>
      </top>
      <bottom/>
      <diagonal/>
    </border>
    <border>
      <left/>
      <right style="hair">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style="medium">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right style="hair">
        <color auto="1"/>
      </right>
      <top style="hair">
        <color auto="1"/>
      </top>
      <bottom/>
      <diagonal/>
    </border>
    <border>
      <left style="hair">
        <color auto="1"/>
      </left>
      <right style="hair">
        <color auto="1"/>
      </right>
      <top style="double">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top/>
      <bottom style="thick">
        <color theme="4"/>
      </bottom>
      <diagonal/>
    </border>
    <border>
      <left style="thin">
        <color auto="1"/>
      </left>
      <right style="thin">
        <color auto="1"/>
      </right>
      <top/>
      <bottom style="medium">
        <color auto="1"/>
      </bottom>
      <diagonal/>
    </border>
  </borders>
  <cellStyleXfs count="6">
    <xf numFmtId="0" fontId="0" fillId="0" borderId="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29" fillId="0" borderId="45" applyNumberFormat="0" applyFill="0" applyAlignment="0" applyProtection="0"/>
    <xf numFmtId="0" fontId="35" fillId="0" borderId="0"/>
  </cellStyleXfs>
  <cellXfs count="331">
    <xf numFmtId="0" fontId="0" fillId="0" borderId="0" xfId="0"/>
    <xf numFmtId="0" fontId="0" fillId="0" borderId="0" xfId="0" applyAlignment="1">
      <alignment horizontal="center"/>
    </xf>
    <xf numFmtId="164" fontId="0" fillId="0" borderId="1" xfId="2" applyFont="1" applyBorder="1"/>
    <xf numFmtId="0" fontId="0" fillId="0" borderId="2" xfId="0" applyBorder="1"/>
    <xf numFmtId="0" fontId="0" fillId="0" borderId="3" xfId="0" applyBorder="1"/>
    <xf numFmtId="164" fontId="0" fillId="0" borderId="4" xfId="2" applyFont="1" applyBorder="1"/>
    <xf numFmtId="0" fontId="0" fillId="0" borderId="5" xfId="0" applyBorder="1"/>
    <xf numFmtId="0" fontId="0" fillId="0" borderId="0" xfId="0" applyAlignment="1">
      <alignment wrapText="1"/>
    </xf>
    <xf numFmtId="164" fontId="0" fillId="0" borderId="6" xfId="2" applyFont="1" applyBorder="1"/>
    <xf numFmtId="0" fontId="0" fillId="0" borderId="7" xfId="0" applyBorder="1"/>
    <xf numFmtId="44" fontId="0" fillId="0" borderId="8" xfId="0" applyNumberFormat="1" applyBorder="1"/>
    <xf numFmtId="164" fontId="0" fillId="0" borderId="0" xfId="0" applyNumberFormat="1"/>
    <xf numFmtId="44" fontId="0" fillId="0" borderId="0" xfId="0" applyNumberFormat="1"/>
    <xf numFmtId="0" fontId="0" fillId="0" borderId="1" xfId="0" applyBorder="1"/>
    <xf numFmtId="0" fontId="0" fillId="0" borderId="4" xfId="0" applyBorder="1"/>
    <xf numFmtId="0" fontId="0" fillId="0" borderId="6" xfId="0" applyBorder="1"/>
    <xf numFmtId="0" fontId="0" fillId="0" borderId="8" xfId="0" applyBorder="1"/>
    <xf numFmtId="0" fontId="1" fillId="0" borderId="0" xfId="0" applyFont="1"/>
    <xf numFmtId="14" fontId="1" fillId="0" borderId="0" xfId="0" applyNumberFormat="1" applyFont="1"/>
    <xf numFmtId="0" fontId="1" fillId="2" borderId="9" xfId="5" applyFont="1" applyFill="1" applyBorder="1" applyAlignment="1">
      <alignment horizontal="center"/>
    </xf>
    <xf numFmtId="4" fontId="1" fillId="2" borderId="9" xfId="5" applyNumberFormat="1" applyFont="1" applyFill="1" applyBorder="1" applyAlignment="1">
      <alignment horizontal="center"/>
    </xf>
    <xf numFmtId="0" fontId="1" fillId="0" borderId="10" xfId="5" applyFont="1" applyBorder="1" applyAlignment="1">
      <alignment horizontal="center"/>
    </xf>
    <xf numFmtId="4" fontId="1" fillId="0" borderId="10" xfId="5" applyNumberFormat="1" applyFont="1" applyBorder="1" applyAlignment="1">
      <alignment horizontal="center"/>
    </xf>
    <xf numFmtId="0" fontId="2" fillId="0" borderId="9" xfId="5" applyFont="1" applyBorder="1" applyAlignment="1">
      <alignment horizontal="left"/>
    </xf>
    <xf numFmtId="0" fontId="0" fillId="0" borderId="9" xfId="5" applyFont="1" applyBorder="1" applyAlignment="1">
      <alignment horizontal="left"/>
    </xf>
    <xf numFmtId="0" fontId="1" fillId="0" borderId="9" xfId="5" applyFont="1" applyBorder="1" applyAlignment="1">
      <alignment horizontal="center"/>
    </xf>
    <xf numFmtId="0" fontId="35" fillId="0" borderId="11" xfId="5" applyBorder="1" applyAlignment="1">
      <alignment horizontal="center"/>
    </xf>
    <xf numFmtId="0" fontId="2" fillId="0" borderId="11" xfId="5" applyFont="1" applyBorder="1" applyAlignment="1">
      <alignment horizontal="left"/>
    </xf>
    <xf numFmtId="0" fontId="1" fillId="0" borderId="11" xfId="5" applyFont="1" applyBorder="1" applyAlignment="1">
      <alignment horizontal="left"/>
    </xf>
    <xf numFmtId="4" fontId="35" fillId="0" borderId="11" xfId="5" applyNumberFormat="1" applyBorder="1" applyAlignment="1">
      <alignment horizontal="center"/>
    </xf>
    <xf numFmtId="0" fontId="35" fillId="0" borderId="10" xfId="5" applyBorder="1" applyAlignment="1">
      <alignment horizontal="center"/>
    </xf>
    <xf numFmtId="0" fontId="0" fillId="0" borderId="10" xfId="5" applyFont="1" applyBorder="1" applyAlignment="1">
      <alignment horizontal="left"/>
    </xf>
    <xf numFmtId="4" fontId="35" fillId="0" borderId="10" xfId="5" applyNumberFormat="1" applyBorder="1" applyAlignment="1">
      <alignment horizontal="right"/>
    </xf>
    <xf numFmtId="0" fontId="35" fillId="0" borderId="10" xfId="5" applyBorder="1"/>
    <xf numFmtId="0" fontId="35" fillId="0" borderId="0" xfId="5"/>
    <xf numFmtId="0" fontId="35" fillId="0" borderId="0" xfId="5" applyAlignment="1">
      <alignment horizontal="center"/>
    </xf>
    <xf numFmtId="4" fontId="35" fillId="0" borderId="0" xfId="5" applyNumberFormat="1" applyAlignment="1">
      <alignment horizontal="right"/>
    </xf>
    <xf numFmtId="0" fontId="35" fillId="0" borderId="10" xfId="5" applyBorder="1" applyAlignment="1">
      <alignment horizontal="left"/>
    </xf>
    <xf numFmtId="0" fontId="2" fillId="0" borderId="10" xfId="5" applyFont="1" applyBorder="1"/>
    <xf numFmtId="0" fontId="3" fillId="0" borderId="10" xfId="5" applyFont="1" applyBorder="1" applyAlignment="1">
      <alignment horizontal="center"/>
    </xf>
    <xf numFmtId="4" fontId="3" fillId="0" borderId="10" xfId="5" applyNumberFormat="1" applyFont="1" applyBorder="1" applyAlignment="1">
      <alignment horizontal="right"/>
    </xf>
    <xf numFmtId="0" fontId="0" fillId="0" borderId="10" xfId="5" applyFont="1" applyBorder="1"/>
    <xf numFmtId="0" fontId="4" fillId="0" borderId="10" xfId="5" applyFont="1" applyBorder="1"/>
    <xf numFmtId="0" fontId="2" fillId="0" borderId="12" xfId="0" applyFont="1" applyBorder="1" applyAlignment="1">
      <alignment horizontal="left"/>
    </xf>
    <xf numFmtId="0" fontId="35" fillId="0" borderId="9" xfId="5" applyBorder="1" applyAlignment="1">
      <alignment horizontal="left"/>
    </xf>
    <xf numFmtId="0" fontId="3" fillId="0" borderId="9" xfId="5" applyFont="1" applyBorder="1" applyAlignment="1">
      <alignment horizontal="center"/>
    </xf>
    <xf numFmtId="4" fontId="35" fillId="0" borderId="9" xfId="5" applyNumberFormat="1" applyBorder="1" applyAlignment="1">
      <alignment horizontal="right"/>
    </xf>
    <xf numFmtId="0" fontId="0" fillId="0" borderId="10" xfId="0" applyBorder="1"/>
    <xf numFmtId="0" fontId="0" fillId="0" borderId="10" xfId="0" applyBorder="1" applyAlignment="1">
      <alignment horizontal="center"/>
    </xf>
    <xf numFmtId="1" fontId="3" fillId="0" borderId="10" xfId="2" applyNumberFormat="1" applyFont="1" applyFill="1" applyBorder="1" applyAlignment="1">
      <alignment horizontal="center"/>
    </xf>
    <xf numFmtId="164" fontId="0" fillId="0" borderId="10" xfId="2" applyFont="1" applyFill="1" applyBorder="1" applyAlignment="1">
      <alignment horizontal="right"/>
    </xf>
    <xf numFmtId="0" fontId="0" fillId="0" borderId="10" xfId="0" applyBorder="1" applyAlignment="1">
      <alignment horizontal="left"/>
    </xf>
    <xf numFmtId="0" fontId="3" fillId="0" borderId="10" xfId="0" applyFont="1" applyBorder="1" applyAlignment="1">
      <alignment horizontal="center"/>
    </xf>
    <xf numFmtId="167" fontId="3" fillId="0" borderId="10" xfId="0" applyNumberFormat="1" applyFont="1" applyBorder="1" applyAlignment="1">
      <alignment horizontal="right"/>
    </xf>
    <xf numFmtId="0" fontId="3" fillId="0" borderId="10" xfId="0" applyFont="1" applyBorder="1"/>
    <xf numFmtId="167" fontId="0" fillId="0" borderId="10" xfId="0" applyNumberFormat="1" applyBorder="1" applyAlignment="1">
      <alignment horizontal="right"/>
    </xf>
    <xf numFmtId="43" fontId="0" fillId="0" borderId="10" xfId="1" applyFont="1" applyBorder="1" applyAlignment="1">
      <alignment horizontal="right"/>
    </xf>
    <xf numFmtId="0" fontId="5" fillId="0" borderId="10" xfId="0" applyFont="1" applyBorder="1"/>
    <xf numFmtId="0" fontId="6" fillId="0" borderId="10" xfId="0" applyFont="1" applyBorder="1" applyAlignment="1">
      <alignment horizontal="center"/>
    </xf>
    <xf numFmtId="2" fontId="5" fillId="0" borderId="10" xfId="0" applyNumberFormat="1" applyFont="1" applyBorder="1" applyAlignment="1">
      <alignment horizontal="right"/>
    </xf>
    <xf numFmtId="2" fontId="6" fillId="0" borderId="10" xfId="0" applyNumberFormat="1" applyFont="1" applyBorder="1" applyAlignment="1">
      <alignment horizontal="right"/>
    </xf>
    <xf numFmtId="0" fontId="6" fillId="0" borderId="10" xfId="0" applyFont="1" applyBorder="1"/>
    <xf numFmtId="4" fontId="0" fillId="0" borderId="10" xfId="5" applyNumberFormat="1" applyFont="1" applyBorder="1" applyAlignment="1">
      <alignment horizontal="center"/>
    </xf>
    <xf numFmtId="4" fontId="35" fillId="0" borderId="10" xfId="5" applyNumberFormat="1" applyBorder="1" applyAlignment="1">
      <alignment horizontal="center"/>
    </xf>
    <xf numFmtId="0" fontId="4" fillId="0" borderId="10" xfId="0" applyFont="1" applyBorder="1"/>
    <xf numFmtId="0" fontId="0" fillId="0" borderId="12" xfId="0" applyBorder="1"/>
    <xf numFmtId="0" fontId="0" fillId="0" borderId="9" xfId="5" applyFont="1" applyBorder="1" applyAlignment="1">
      <alignment horizontal="center"/>
    </xf>
    <xf numFmtId="4" fontId="0" fillId="0" borderId="9" xfId="5" applyNumberFormat="1" applyFont="1" applyBorder="1" applyAlignment="1">
      <alignment horizontal="right"/>
    </xf>
    <xf numFmtId="4" fontId="1" fillId="0" borderId="9" xfId="5" applyNumberFormat="1" applyFont="1" applyBorder="1" applyAlignment="1">
      <alignment horizontal="right"/>
    </xf>
    <xf numFmtId="1" fontId="0" fillId="0" borderId="10" xfId="0" applyNumberFormat="1" applyBorder="1" applyAlignment="1">
      <alignment horizontal="center"/>
    </xf>
    <xf numFmtId="1" fontId="0" fillId="0" borderId="0" xfId="0" applyNumberFormat="1" applyAlignment="1">
      <alignment horizontal="center"/>
    </xf>
    <xf numFmtId="0" fontId="0" fillId="0" borderId="12" xfId="5" applyFont="1" applyBorder="1"/>
    <xf numFmtId="164" fontId="0" fillId="0" borderId="10" xfId="2" applyFont="1" applyBorder="1" applyAlignment="1">
      <alignment horizontal="right"/>
    </xf>
    <xf numFmtId="43" fontId="5" fillId="0" borderId="10" xfId="1" applyFont="1" applyBorder="1" applyAlignment="1">
      <alignment horizontal="right"/>
    </xf>
    <xf numFmtId="0" fontId="7" fillId="0" borderId="10" xfId="0" applyFont="1" applyBorder="1"/>
    <xf numFmtId="0" fontId="0" fillId="0" borderId="13" xfId="0" applyBorder="1"/>
    <xf numFmtId="0" fontId="1" fillId="0" borderId="10" xfId="5" applyFont="1" applyBorder="1"/>
    <xf numFmtId="164" fontId="1" fillId="0" borderId="10" xfId="3" applyFont="1" applyFill="1" applyBorder="1" applyAlignment="1">
      <alignment horizontal="right"/>
    </xf>
    <xf numFmtId="0" fontId="2" fillId="0" borderId="10" xfId="0" applyFont="1" applyBorder="1"/>
    <xf numFmtId="0" fontId="35" fillId="0" borderId="9" xfId="5" applyBorder="1" applyAlignment="1">
      <alignment horizontal="center"/>
    </xf>
    <xf numFmtId="0" fontId="35" fillId="0" borderId="9" xfId="5" applyBorder="1"/>
    <xf numFmtId="0" fontId="35" fillId="0" borderId="14" xfId="5" applyBorder="1" applyAlignment="1">
      <alignment horizontal="center"/>
    </xf>
    <xf numFmtId="1" fontId="3" fillId="0" borderId="10" xfId="0" applyNumberFormat="1" applyFont="1" applyBorder="1" applyAlignment="1">
      <alignment horizontal="center"/>
    </xf>
    <xf numFmtId="43" fontId="3" fillId="0" borderId="10" xfId="1" applyFont="1" applyFill="1" applyBorder="1" applyAlignment="1">
      <alignment horizontal="right"/>
    </xf>
    <xf numFmtId="43" fontId="0" fillId="0" borderId="10" xfId="1" applyFont="1" applyFill="1" applyBorder="1" applyAlignment="1">
      <alignment horizontal="right"/>
    </xf>
    <xf numFmtId="0" fontId="0" fillId="0" borderId="9" xfId="0" applyBorder="1"/>
    <xf numFmtId="43" fontId="0" fillId="0" borderId="10" xfId="1" applyFont="1" applyFill="1" applyBorder="1" applyAlignment="1">
      <alignment horizontal="left"/>
    </xf>
    <xf numFmtId="43" fontId="0" fillId="0" borderId="9" xfId="1" applyFont="1" applyFill="1" applyBorder="1" applyAlignment="1">
      <alignment horizontal="left"/>
    </xf>
    <xf numFmtId="0" fontId="1" fillId="3" borderId="15" xfId="5" applyFont="1" applyFill="1" applyBorder="1"/>
    <xf numFmtId="0" fontId="1" fillId="3" borderId="16" xfId="5" applyFont="1" applyFill="1" applyBorder="1" applyAlignment="1">
      <alignment horizontal="center"/>
    </xf>
    <xf numFmtId="4" fontId="1" fillId="3" borderId="16" xfId="5" applyNumberFormat="1" applyFont="1" applyFill="1" applyBorder="1" applyAlignment="1">
      <alignment horizontal="center"/>
    </xf>
    <xf numFmtId="164" fontId="1" fillId="3" borderId="15" xfId="3" applyFont="1" applyFill="1" applyBorder="1" applyAlignment="1">
      <alignment horizontal="center"/>
    </xf>
    <xf numFmtId="4" fontId="0" fillId="0" borderId="17" xfId="0" applyNumberFormat="1" applyBorder="1"/>
    <xf numFmtId="0" fontId="0" fillId="4" borderId="0" xfId="0" applyFill="1"/>
    <xf numFmtId="4" fontId="0" fillId="4" borderId="0" xfId="0" applyNumberFormat="1" applyFill="1"/>
    <xf numFmtId="38" fontId="0" fillId="4" borderId="0" xfId="0" applyNumberFormat="1" applyFill="1"/>
    <xf numFmtId="38" fontId="0" fillId="0" borderId="0" xfId="0" applyNumberFormat="1"/>
    <xf numFmtId="4" fontId="0" fillId="0" borderId="0" xfId="0" applyNumberFormat="1"/>
    <xf numFmtId="0" fontId="8" fillId="0" borderId="0" xfId="0" applyFont="1"/>
    <xf numFmtId="0" fontId="9" fillId="0" borderId="0" xfId="4" applyFont="1" applyBorder="1" applyAlignment="1"/>
    <xf numFmtId="0" fontId="10" fillId="0" borderId="0" xfId="0" applyFont="1"/>
    <xf numFmtId="0" fontId="9" fillId="0" borderId="0" xfId="4" applyFont="1" applyBorder="1" applyAlignment="1">
      <alignment horizontal="left"/>
    </xf>
    <xf numFmtId="0" fontId="1" fillId="5" borderId="15" xfId="0" applyFont="1" applyFill="1" applyBorder="1"/>
    <xf numFmtId="0" fontId="1" fillId="5" borderId="15" xfId="0" applyFont="1" applyFill="1" applyBorder="1" applyAlignment="1">
      <alignment horizontal="center"/>
    </xf>
    <xf numFmtId="0" fontId="1" fillId="0" borderId="0" xfId="0" applyFont="1" applyAlignment="1">
      <alignment horizontal="center"/>
    </xf>
    <xf numFmtId="0" fontId="1" fillId="0" borderId="12" xfId="0" applyFont="1" applyBorder="1" applyAlignment="1">
      <alignment horizontal="center"/>
    </xf>
    <xf numFmtId="0" fontId="0" fillId="4" borderId="19" xfId="0" applyFill="1" applyBorder="1" applyAlignment="1">
      <alignment horizontal="center"/>
    </xf>
    <xf numFmtId="38" fontId="0" fillId="4" borderId="20" xfId="0" applyNumberFormat="1" applyFill="1" applyBorder="1" applyAlignment="1">
      <alignment horizontal="center"/>
    </xf>
    <xf numFmtId="4" fontId="0" fillId="4" borderId="20" xfId="0" applyNumberFormat="1" applyFill="1" applyBorder="1" applyAlignment="1">
      <alignment horizontal="center"/>
    </xf>
    <xf numFmtId="4" fontId="0" fillId="4" borderId="21" xfId="0" applyNumberFormat="1" applyFill="1" applyBorder="1" applyAlignment="1">
      <alignment horizontal="center"/>
    </xf>
    <xf numFmtId="0" fontId="0" fillId="6" borderId="22" xfId="0" applyFill="1" applyBorder="1" applyAlignment="1">
      <alignment horizontal="center"/>
    </xf>
    <xf numFmtId="38" fontId="0" fillId="6" borderId="23" xfId="0" applyNumberFormat="1" applyFill="1" applyBorder="1" applyAlignment="1">
      <alignment horizontal="center"/>
    </xf>
    <xf numFmtId="4" fontId="0" fillId="6" borderId="23" xfId="0" applyNumberFormat="1" applyFill="1" applyBorder="1" applyAlignment="1">
      <alignment horizontal="center"/>
    </xf>
    <xf numFmtId="4" fontId="0" fillId="6" borderId="12" xfId="0" applyNumberFormat="1" applyFill="1" applyBorder="1" applyAlignment="1">
      <alignment horizontal="center"/>
    </xf>
    <xf numFmtId="0" fontId="1" fillId="4" borderId="24" xfId="0" applyFont="1" applyFill="1" applyBorder="1"/>
    <xf numFmtId="38" fontId="1" fillId="4" borderId="23" xfId="0" applyNumberFormat="1" applyFont="1" applyFill="1" applyBorder="1" applyAlignment="1">
      <alignment horizontal="center"/>
    </xf>
    <xf numFmtId="4" fontId="1" fillId="4" borderId="23" xfId="0" applyNumberFormat="1" applyFont="1" applyFill="1" applyBorder="1" applyAlignment="1">
      <alignment horizontal="center"/>
    </xf>
    <xf numFmtId="4" fontId="1" fillId="4" borderId="25" xfId="0" applyNumberFormat="1" applyFont="1" applyFill="1" applyBorder="1" applyAlignment="1">
      <alignment horizontal="center"/>
    </xf>
    <xf numFmtId="0" fontId="1" fillId="4" borderId="22" xfId="0" applyFont="1" applyFill="1" applyBorder="1"/>
    <xf numFmtId="4" fontId="1" fillId="4" borderId="12" xfId="0" applyNumberFormat="1" applyFont="1" applyFill="1" applyBorder="1" applyAlignment="1">
      <alignment horizontal="center"/>
    </xf>
    <xf numFmtId="0" fontId="0" fillId="0" borderId="0" xfId="0" applyAlignment="1">
      <alignment horizontal="left"/>
    </xf>
    <xf numFmtId="0" fontId="0" fillId="0" borderId="12" xfId="0" applyBorder="1" applyAlignment="1">
      <alignment horizontal="left"/>
    </xf>
    <xf numFmtId="0" fontId="0" fillId="4" borderId="22" xfId="0" applyFill="1" applyBorder="1"/>
    <xf numFmtId="38" fontId="0" fillId="4" borderId="23" xfId="0" applyNumberFormat="1" applyFill="1" applyBorder="1"/>
    <xf numFmtId="4" fontId="0" fillId="4" borderId="23" xfId="0" applyNumberFormat="1" applyFill="1" applyBorder="1"/>
    <xf numFmtId="4" fontId="0" fillId="4" borderId="12" xfId="0" applyNumberFormat="1" applyFill="1" applyBorder="1"/>
    <xf numFmtId="0" fontId="11" fillId="0" borderId="0" xfId="0" applyFont="1"/>
    <xf numFmtId="0" fontId="0" fillId="0" borderId="26" xfId="0" applyBorder="1"/>
    <xf numFmtId="0" fontId="0" fillId="7" borderId="0" xfId="0" applyFill="1"/>
    <xf numFmtId="0" fontId="11" fillId="0" borderId="26" xfId="0" applyFont="1" applyBorder="1"/>
    <xf numFmtId="38" fontId="1" fillId="4" borderId="23" xfId="0" applyNumberFormat="1" applyFont="1" applyFill="1" applyBorder="1"/>
    <xf numFmtId="4" fontId="1" fillId="4" borderId="23" xfId="0" applyNumberFormat="1" applyFont="1" applyFill="1" applyBorder="1"/>
    <xf numFmtId="4" fontId="1" fillId="4" borderId="12" xfId="0" applyNumberFormat="1" applyFont="1" applyFill="1" applyBorder="1"/>
    <xf numFmtId="0" fontId="0" fillId="4" borderId="0" xfId="0" applyFill="1" applyAlignment="1">
      <alignment horizontal="center"/>
    </xf>
    <xf numFmtId="38" fontId="0" fillId="4" borderId="0" xfId="0" applyNumberFormat="1" applyFill="1" applyAlignment="1">
      <alignment horizontal="center"/>
    </xf>
    <xf numFmtId="4" fontId="0" fillId="4" borderId="0" xfId="0" applyNumberFormat="1" applyFill="1" applyAlignment="1">
      <alignment horizontal="center"/>
    </xf>
    <xf numFmtId="14" fontId="0" fillId="0" borderId="0" xfId="0" applyNumberFormat="1"/>
    <xf numFmtId="0" fontId="9" fillId="0" borderId="0" xfId="4" applyFont="1" applyBorder="1"/>
    <xf numFmtId="0" fontId="9" fillId="0" borderId="0" xfId="4" applyFont="1" applyFill="1" applyBorder="1"/>
    <xf numFmtId="4" fontId="0" fillId="4" borderId="19" xfId="0" applyNumberFormat="1" applyFill="1" applyBorder="1" applyAlignment="1">
      <alignment horizontal="center"/>
    </xf>
    <xf numFmtId="0" fontId="0" fillId="4" borderId="20" xfId="0" applyFill="1" applyBorder="1" applyAlignment="1">
      <alignment horizontal="center"/>
    </xf>
    <xf numFmtId="4" fontId="0" fillId="6" borderId="0" xfId="0" applyNumberFormat="1" applyFill="1" applyAlignment="1">
      <alignment horizontal="center"/>
    </xf>
    <xf numFmtId="0" fontId="0" fillId="6" borderId="23" xfId="0" applyFill="1" applyBorder="1" applyAlignment="1">
      <alignment horizontal="center"/>
    </xf>
    <xf numFmtId="4" fontId="1" fillId="4" borderId="28" xfId="0" applyNumberFormat="1" applyFont="1" applyFill="1" applyBorder="1" applyAlignment="1">
      <alignment horizontal="center"/>
    </xf>
    <xf numFmtId="0" fontId="1" fillId="4" borderId="22" xfId="0" applyFont="1" applyFill="1" applyBorder="1" applyAlignment="1">
      <alignment horizontal="center"/>
    </xf>
    <xf numFmtId="0" fontId="1" fillId="4" borderId="23" xfId="0" applyFont="1" applyFill="1" applyBorder="1" applyAlignment="1">
      <alignment horizontal="center"/>
    </xf>
    <xf numFmtId="4" fontId="1" fillId="4" borderId="0" xfId="0" applyNumberFormat="1" applyFont="1" applyFill="1" applyAlignment="1">
      <alignment horizontal="center"/>
    </xf>
    <xf numFmtId="0" fontId="0" fillId="0" borderId="0" xfId="0" applyAlignment="1">
      <alignment horizontal="right"/>
    </xf>
    <xf numFmtId="4" fontId="0" fillId="4" borderId="24" xfId="0" applyNumberFormat="1" applyFill="1" applyBorder="1"/>
    <xf numFmtId="0" fontId="0" fillId="4" borderId="23" xfId="0" applyFill="1" applyBorder="1"/>
    <xf numFmtId="4" fontId="0" fillId="4" borderId="22" xfId="0" applyNumberFormat="1" applyFill="1" applyBorder="1"/>
    <xf numFmtId="0" fontId="0" fillId="4" borderId="24" xfId="0" applyFill="1" applyBorder="1"/>
    <xf numFmtId="4" fontId="1" fillId="4" borderId="22" xfId="0" applyNumberFormat="1" applyFont="1" applyFill="1" applyBorder="1"/>
    <xf numFmtId="0" fontId="1" fillId="4" borderId="23" xfId="0" applyFont="1" applyFill="1" applyBorder="1"/>
    <xf numFmtId="0" fontId="0" fillId="0" borderId="16" xfId="0" applyBorder="1"/>
    <xf numFmtId="0" fontId="1" fillId="0" borderId="16" xfId="0" applyFont="1" applyBorder="1"/>
    <xf numFmtId="0" fontId="1" fillId="0" borderId="21" xfId="0" applyFont="1" applyBorder="1"/>
    <xf numFmtId="0" fontId="0" fillId="0" borderId="19" xfId="0" applyBorder="1"/>
    <xf numFmtId="38" fontId="0" fillId="0" borderId="20" xfId="0" applyNumberFormat="1" applyBorder="1"/>
    <xf numFmtId="4" fontId="0" fillId="0" borderId="20" xfId="0" applyNumberFormat="1" applyBorder="1"/>
    <xf numFmtId="4" fontId="0" fillId="0" borderId="21" xfId="0" applyNumberFormat="1" applyBorder="1"/>
    <xf numFmtId="0" fontId="0" fillId="0" borderId="22" xfId="0" applyBorder="1"/>
    <xf numFmtId="38" fontId="0" fillId="0" borderId="23" xfId="0" applyNumberFormat="1" applyBorder="1"/>
    <xf numFmtId="4" fontId="0" fillId="0" borderId="23" xfId="0" applyNumberFormat="1" applyBorder="1"/>
    <xf numFmtId="4" fontId="0" fillId="0" borderId="12" xfId="0" applyNumberFormat="1" applyBorder="1"/>
    <xf numFmtId="4" fontId="3" fillId="4" borderId="29" xfId="0" applyNumberFormat="1" applyFont="1" applyFill="1" applyBorder="1"/>
    <xf numFmtId="3" fontId="0" fillId="0" borderId="0" xfId="0" applyNumberFormat="1"/>
    <xf numFmtId="4" fontId="0" fillId="0" borderId="19" xfId="0" applyNumberFormat="1" applyBorder="1"/>
    <xf numFmtId="0" fontId="0" fillId="0" borderId="20" xfId="0" applyBorder="1"/>
    <xf numFmtId="4" fontId="0" fillId="0" borderId="22" xfId="0" applyNumberFormat="1" applyBorder="1"/>
    <xf numFmtId="0" fontId="0" fillId="0" borderId="23" xfId="0" applyBorder="1"/>
    <xf numFmtId="0" fontId="2" fillId="0" borderId="0" xfId="0" applyFont="1"/>
    <xf numFmtId="0" fontId="3" fillId="0" borderId="0" xfId="0" applyFont="1"/>
    <xf numFmtId="0" fontId="3" fillId="0" borderId="22" xfId="0" applyFont="1" applyBorder="1"/>
    <xf numFmtId="38" fontId="3" fillId="0" borderId="23" xfId="0" applyNumberFormat="1" applyFont="1" applyBorder="1"/>
    <xf numFmtId="4" fontId="3" fillId="0" borderId="23" xfId="0" applyNumberFormat="1" applyFont="1" applyBorder="1"/>
    <xf numFmtId="4" fontId="3" fillId="0" borderId="12" xfId="0" applyNumberFormat="1" applyFont="1" applyBorder="1"/>
    <xf numFmtId="0" fontId="12" fillId="0" borderId="0" xfId="0" applyFont="1" applyAlignment="1">
      <alignment horizontal="left"/>
    </xf>
    <xf numFmtId="4" fontId="3" fillId="0" borderId="29" xfId="0" applyNumberFormat="1" applyFont="1" applyBorder="1"/>
    <xf numFmtId="4" fontId="3" fillId="0" borderId="22" xfId="0" applyNumberFormat="1" applyFont="1" applyBorder="1"/>
    <xf numFmtId="4" fontId="3" fillId="0" borderId="0" xfId="0" applyNumberFormat="1" applyFont="1"/>
    <xf numFmtId="0" fontId="0" fillId="0" borderId="28" xfId="0" applyBorder="1"/>
    <xf numFmtId="4" fontId="3" fillId="0" borderId="20" xfId="0" applyNumberFormat="1" applyFont="1" applyBorder="1"/>
    <xf numFmtId="0" fontId="3" fillId="0" borderId="0" xfId="0" applyFont="1" applyAlignment="1">
      <alignment horizontal="left"/>
    </xf>
    <xf numFmtId="0" fontId="12" fillId="0" borderId="0" xfId="0" applyFont="1"/>
    <xf numFmtId="4" fontId="3" fillId="0" borderId="19" xfId="0" applyNumberFormat="1" applyFont="1" applyBorder="1"/>
    <xf numFmtId="0" fontId="0" fillId="0" borderId="30" xfId="0" applyBorder="1"/>
    <xf numFmtId="0" fontId="1" fillId="0" borderId="12" xfId="0" applyFont="1"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4" fontId="0" fillId="0" borderId="16" xfId="0" applyNumberFormat="1" applyBorder="1"/>
    <xf numFmtId="0" fontId="0" fillId="0" borderId="21" xfId="0" applyBorder="1"/>
    <xf numFmtId="0" fontId="1" fillId="0" borderId="0" xfId="0" applyFont="1" applyAlignment="1">
      <alignment horizontal="left"/>
    </xf>
    <xf numFmtId="0" fontId="1" fillId="0" borderId="12" xfId="0" applyFont="1" applyBorder="1" applyAlignment="1">
      <alignment horizontal="left"/>
    </xf>
    <xf numFmtId="38" fontId="3" fillId="0" borderId="30" xfId="0" applyNumberFormat="1" applyFont="1" applyBorder="1"/>
    <xf numFmtId="38" fontId="3" fillId="0" borderId="25" xfId="0" applyNumberFormat="1" applyFont="1" applyBorder="1"/>
    <xf numFmtId="38" fontId="3" fillId="0" borderId="36" xfId="0" applyNumberFormat="1" applyFont="1" applyBorder="1"/>
    <xf numFmtId="38" fontId="3" fillId="0" borderId="22" xfId="0" applyNumberFormat="1" applyFont="1" applyBorder="1"/>
    <xf numFmtId="38" fontId="0" fillId="0" borderId="22" xfId="0" applyNumberFormat="1" applyBorder="1"/>
    <xf numFmtId="1" fontId="0" fillId="0" borderId="0" xfId="0" applyNumberFormat="1"/>
    <xf numFmtId="2" fontId="3" fillId="0" borderId="0" xfId="0" applyNumberFormat="1" applyFont="1"/>
    <xf numFmtId="0" fontId="3" fillId="0" borderId="23" xfId="0" applyFont="1" applyBorder="1"/>
    <xf numFmtId="0" fontId="3" fillId="0" borderId="12" xfId="0" applyFont="1" applyBorder="1"/>
    <xf numFmtId="2" fontId="3" fillId="0" borderId="29" xfId="0" applyNumberFormat="1" applyFont="1" applyBorder="1"/>
    <xf numFmtId="2" fontId="3" fillId="0" borderId="20" xfId="0" applyNumberFormat="1" applyFont="1" applyBorder="1"/>
    <xf numFmtId="38" fontId="0" fillId="0" borderId="19" xfId="0" applyNumberFormat="1" applyBorder="1"/>
    <xf numFmtId="38" fontId="0" fillId="0" borderId="12" xfId="0" applyNumberFormat="1" applyBorder="1"/>
    <xf numFmtId="38" fontId="0" fillId="0" borderId="37" xfId="0" applyNumberFormat="1" applyBorder="1"/>
    <xf numFmtId="4" fontId="0" fillId="0" borderId="30" xfId="0" applyNumberFormat="1" applyBorder="1"/>
    <xf numFmtId="4" fontId="0" fillId="0" borderId="38" xfId="0" applyNumberFormat="1" applyBorder="1"/>
    <xf numFmtId="0" fontId="0" fillId="0" borderId="37" xfId="0" applyBorder="1"/>
    <xf numFmtId="0" fontId="0" fillId="0" borderId="38" xfId="0" applyBorder="1"/>
    <xf numFmtId="0" fontId="13" fillId="0" borderId="0" xfId="0" applyFont="1" applyAlignment="1">
      <alignment horizontal="center"/>
    </xf>
    <xf numFmtId="0" fontId="13" fillId="0" borderId="0" xfId="0" applyFont="1"/>
    <xf numFmtId="0" fontId="0" fillId="0" borderId="0" xfId="0" applyAlignment="1">
      <alignment horizontal="left" wrapText="1"/>
    </xf>
    <xf numFmtId="0" fontId="0" fillId="0" borderId="25" xfId="0" applyBorder="1"/>
    <xf numFmtId="0" fontId="11" fillId="0" borderId="12" xfId="0" applyFont="1" applyBorder="1"/>
    <xf numFmtId="0" fontId="0" fillId="0" borderId="39" xfId="0" applyBorder="1"/>
    <xf numFmtId="0" fontId="0" fillId="0" borderId="12" xfId="0" applyBorder="1" applyAlignment="1">
      <alignment wrapText="1"/>
    </xf>
    <xf numFmtId="38" fontId="0" fillId="0" borderId="16" xfId="0" applyNumberFormat="1" applyBorder="1"/>
    <xf numFmtId="0" fontId="3" fillId="0" borderId="12" xfId="0" applyFont="1" applyBorder="1" applyAlignment="1">
      <alignment horizontal="left"/>
    </xf>
    <xf numFmtId="38" fontId="3" fillId="0" borderId="0" xfId="0" applyNumberFormat="1" applyFont="1"/>
    <xf numFmtId="0" fontId="13" fillId="0" borderId="12" xfId="0" applyFont="1" applyBorder="1"/>
    <xf numFmtId="4" fontId="0" fillId="0" borderId="25" xfId="0" applyNumberFormat="1" applyBorder="1"/>
    <xf numFmtId="0" fontId="14" fillId="0" borderId="12" xfId="0" applyFont="1" applyBorder="1" applyAlignment="1">
      <alignment horizontal="left"/>
    </xf>
    <xf numFmtId="0" fontId="4" fillId="0" borderId="12" xfId="0" applyFont="1" applyBorder="1"/>
    <xf numFmtId="0" fontId="4" fillId="0" borderId="12" xfId="0" applyFont="1" applyBorder="1" applyAlignment="1">
      <alignment wrapText="1"/>
    </xf>
    <xf numFmtId="0" fontId="12" fillId="0" borderId="12" xfId="0" applyFont="1" applyBorder="1" applyAlignment="1">
      <alignment horizontal="left"/>
    </xf>
    <xf numFmtId="4" fontId="0" fillId="0" borderId="37" xfId="0" applyNumberFormat="1" applyBorder="1"/>
    <xf numFmtId="166" fontId="3" fillId="0" borderId="0" xfId="0" applyNumberFormat="1" applyFont="1"/>
    <xf numFmtId="38" fontId="0" fillId="0" borderId="21" xfId="0" applyNumberFormat="1" applyBorder="1"/>
    <xf numFmtId="0" fontId="2" fillId="0" borderId="12" xfId="0" applyFont="1" applyBorder="1"/>
    <xf numFmtId="0" fontId="15" fillId="0" borderId="31" xfId="0" applyFont="1" applyBorder="1"/>
    <xf numFmtId="0" fontId="16" fillId="0" borderId="33" xfId="0" applyFont="1" applyBorder="1"/>
    <xf numFmtId="0" fontId="17" fillId="0" borderId="33" xfId="0" applyFont="1" applyBorder="1"/>
    <xf numFmtId="0" fontId="17" fillId="0" borderId="34" xfId="0" applyFont="1" applyBorder="1"/>
    <xf numFmtId="0" fontId="18" fillId="0" borderId="10" xfId="0" applyFont="1" applyBorder="1"/>
    <xf numFmtId="0" fontId="0" fillId="0" borderId="23" xfId="0" applyBorder="1" applyAlignment="1">
      <alignment horizontal="left"/>
    </xf>
    <xf numFmtId="0" fontId="2" fillId="0" borderId="12" xfId="0" applyFont="1" applyBorder="1" applyAlignment="1">
      <alignment horizontal="center"/>
    </xf>
    <xf numFmtId="38" fontId="3" fillId="0" borderId="12" xfId="0" applyNumberFormat="1" applyFont="1" applyBorder="1"/>
    <xf numFmtId="0" fontId="3" fillId="6" borderId="0" xfId="0" applyFont="1" applyFill="1"/>
    <xf numFmtId="0" fontId="3" fillId="6" borderId="12" xfId="0" applyFont="1" applyFill="1" applyBorder="1"/>
    <xf numFmtId="38" fontId="3" fillId="6" borderId="12" xfId="0" applyNumberFormat="1" applyFont="1" applyFill="1" applyBorder="1"/>
    <xf numFmtId="38" fontId="3" fillId="6" borderId="0" xfId="0" applyNumberFormat="1" applyFont="1" applyFill="1"/>
    <xf numFmtId="4" fontId="3" fillId="6" borderId="23" xfId="0" applyNumberFormat="1" applyFont="1" applyFill="1" applyBorder="1"/>
    <xf numFmtId="4" fontId="3" fillId="6" borderId="12" xfId="0" applyNumberFormat="1" applyFont="1" applyFill="1" applyBorder="1"/>
    <xf numFmtId="0" fontId="3" fillId="6" borderId="12" xfId="0" applyFont="1" applyFill="1" applyBorder="1" applyAlignment="1">
      <alignment horizontal="left"/>
    </xf>
    <xf numFmtId="1" fontId="3" fillId="6" borderId="0" xfId="0" applyNumberFormat="1" applyFont="1" applyFill="1" applyAlignment="1">
      <alignment horizontal="left"/>
    </xf>
    <xf numFmtId="0" fontId="12" fillId="6" borderId="0" xfId="0" applyFont="1" applyFill="1"/>
    <xf numFmtId="4" fontId="3" fillId="6" borderId="29" xfId="0" applyNumberFormat="1" applyFont="1" applyFill="1" applyBorder="1"/>
    <xf numFmtId="4" fontId="3" fillId="6" borderId="20" xfId="0" applyNumberFormat="1" applyFont="1" applyFill="1" applyBorder="1"/>
    <xf numFmtId="1" fontId="3" fillId="0" borderId="0" xfId="0" applyNumberFormat="1" applyFont="1" applyAlignment="1">
      <alignment horizontal="left"/>
    </xf>
    <xf numFmtId="0" fontId="17" fillId="0" borderId="12" xfId="0" applyFont="1" applyBorder="1"/>
    <xf numFmtId="0" fontId="19" fillId="0" borderId="0" xfId="0" applyFont="1"/>
    <xf numFmtId="0" fontId="20" fillId="0" borderId="0" xfId="0" applyFont="1" applyAlignment="1">
      <alignment horizontal="left"/>
    </xf>
    <xf numFmtId="0" fontId="17" fillId="0" borderId="0" xfId="0" applyFont="1"/>
    <xf numFmtId="0" fontId="17" fillId="0" borderId="38" xfId="0" applyFont="1" applyBorder="1"/>
    <xf numFmtId="0" fontId="17" fillId="0" borderId="30" xfId="0" applyFont="1" applyBorder="1"/>
    <xf numFmtId="0" fontId="17" fillId="0" borderId="23" xfId="0" applyFont="1" applyBorder="1"/>
    <xf numFmtId="0" fontId="17" fillId="0" borderId="25" xfId="0" applyFont="1" applyBorder="1"/>
    <xf numFmtId="4" fontId="12" fillId="0" borderId="12" xfId="0" applyNumberFormat="1" applyFont="1" applyBorder="1"/>
    <xf numFmtId="4" fontId="3" fillId="0" borderId="40" xfId="0" applyNumberFormat="1" applyFont="1" applyBorder="1"/>
    <xf numFmtId="4" fontId="3" fillId="0" borderId="16" xfId="0" applyNumberFormat="1" applyFont="1" applyBorder="1"/>
    <xf numFmtId="164" fontId="1" fillId="0" borderId="16" xfId="2" applyFont="1" applyFill="1" applyBorder="1"/>
    <xf numFmtId="164" fontId="1" fillId="0" borderId="21" xfId="2" applyFont="1" applyFill="1" applyBorder="1"/>
    <xf numFmtId="164" fontId="1" fillId="0" borderId="20" xfId="2" applyFont="1" applyFill="1" applyBorder="1"/>
    <xf numFmtId="40" fontId="0" fillId="0" borderId="0" xfId="0" applyNumberFormat="1"/>
    <xf numFmtId="165" fontId="0" fillId="0" borderId="0" xfId="0" applyNumberFormat="1"/>
    <xf numFmtId="0" fontId="0" fillId="4" borderId="12" xfId="0" applyFill="1" applyBorder="1"/>
    <xf numFmtId="38" fontId="0" fillId="4" borderId="12" xfId="0" applyNumberFormat="1" applyFill="1" applyBorder="1"/>
    <xf numFmtId="164" fontId="0" fillId="0" borderId="0" xfId="2" applyFont="1"/>
    <xf numFmtId="0" fontId="22" fillId="0" borderId="0" xfId="0" applyFont="1" applyAlignment="1">
      <alignment horizontal="left" vertical="center"/>
    </xf>
    <xf numFmtId="0" fontId="24" fillId="0" borderId="0" xfId="0" applyFont="1" applyAlignment="1">
      <alignment horizontal="center" vertical="center"/>
    </xf>
    <xf numFmtId="0" fontId="0" fillId="0" borderId="0" xfId="0" applyAlignment="1">
      <alignment vertical="center"/>
    </xf>
    <xf numFmtId="0" fontId="25" fillId="0" borderId="45" xfId="4" applyFont="1" applyAlignment="1">
      <alignment horizontal="center" vertical="center"/>
    </xf>
    <xf numFmtId="0" fontId="26" fillId="0" borderId="0" xfId="0" applyFont="1" applyAlignment="1">
      <alignment horizontal="left" vertical="center"/>
    </xf>
    <xf numFmtId="0" fontId="27" fillId="0" borderId="0" xfId="0" applyFont="1" applyAlignment="1">
      <alignment horizontal="center"/>
    </xf>
    <xf numFmtId="0" fontId="23" fillId="0" borderId="0" xfId="0" applyFont="1" applyAlignment="1">
      <alignment horizontal="center"/>
    </xf>
    <xf numFmtId="164" fontId="0" fillId="0" borderId="0" xfId="2" applyFont="1" applyFill="1"/>
    <xf numFmtId="164" fontId="1" fillId="5" borderId="15" xfId="2" applyFont="1" applyFill="1" applyBorder="1" applyAlignment="1">
      <alignment horizontal="center"/>
    </xf>
    <xf numFmtId="4" fontId="1" fillId="5" borderId="15" xfId="0" applyNumberFormat="1" applyFont="1" applyFill="1" applyBorder="1" applyAlignment="1">
      <alignment horizontal="center"/>
    </xf>
    <xf numFmtId="0" fontId="0" fillId="0" borderId="11" xfId="0" applyBorder="1"/>
    <xf numFmtId="0" fontId="1" fillId="0" borderId="11" xfId="0" applyFont="1" applyBorder="1" applyAlignment="1">
      <alignment horizontal="center"/>
    </xf>
    <xf numFmtId="164" fontId="0" fillId="0" borderId="11" xfId="2" applyFont="1" applyBorder="1"/>
    <xf numFmtId="4" fontId="0" fillId="0" borderId="11" xfId="0" applyNumberFormat="1" applyBorder="1"/>
    <xf numFmtId="0" fontId="1" fillId="0" borderId="10" xfId="0" applyFont="1" applyBorder="1" applyAlignment="1">
      <alignment horizontal="center"/>
    </xf>
    <xf numFmtId="164" fontId="0" fillId="0" borderId="10" xfId="2" applyFont="1" applyBorder="1"/>
    <xf numFmtId="4" fontId="0" fillId="0" borderId="10" xfId="0" applyNumberFormat="1" applyBorder="1"/>
    <xf numFmtId="0" fontId="8" fillId="0" borderId="10" xfId="0" applyFont="1" applyBorder="1" applyAlignment="1">
      <alignment horizontal="left"/>
    </xf>
    <xf numFmtId="0" fontId="8" fillId="0" borderId="10" xfId="0" applyFont="1" applyBorder="1"/>
    <xf numFmtId="0" fontId="28" fillId="0" borderId="10" xfId="0" applyFont="1" applyBorder="1" applyAlignment="1">
      <alignment horizontal="left"/>
    </xf>
    <xf numFmtId="0" fontId="8" fillId="0" borderId="10" xfId="0" applyFont="1" applyBorder="1" applyAlignment="1">
      <alignment horizontal="center"/>
    </xf>
    <xf numFmtId="4" fontId="1" fillId="0" borderId="11" xfId="0" applyNumberFormat="1" applyFont="1" applyBorder="1" applyAlignment="1">
      <alignment horizontal="center"/>
    </xf>
    <xf numFmtId="4" fontId="0" fillId="0" borderId="10" xfId="0" applyNumberFormat="1" applyBorder="1" applyAlignment="1">
      <alignment horizontal="center"/>
    </xf>
    <xf numFmtId="0" fontId="0" fillId="0" borderId="15" xfId="0" applyBorder="1"/>
    <xf numFmtId="0" fontId="8" fillId="0" borderId="15" xfId="0" applyFont="1" applyBorder="1" applyAlignment="1">
      <alignment horizontal="left"/>
    </xf>
    <xf numFmtId="164" fontId="0" fillId="0" borderId="15" xfId="2" applyFont="1" applyBorder="1"/>
    <xf numFmtId="4" fontId="0" fillId="0" borderId="18" xfId="0" applyNumberFormat="1" applyBorder="1"/>
    <xf numFmtId="0" fontId="0" fillId="0" borderId="44" xfId="0" applyBorder="1"/>
    <xf numFmtId="0" fontId="0" fillId="0" borderId="18" xfId="0" applyBorder="1"/>
    <xf numFmtId="164" fontId="0" fillId="0" borderId="16" xfId="2" applyFont="1" applyBorder="1"/>
    <xf numFmtId="4" fontId="0" fillId="0" borderId="13" xfId="0" applyNumberFormat="1" applyBorder="1" applyAlignment="1">
      <alignment horizontal="center"/>
    </xf>
    <xf numFmtId="4" fontId="0" fillId="0" borderId="13" xfId="0" applyNumberFormat="1" applyBorder="1"/>
    <xf numFmtId="4" fontId="0" fillId="0" borderId="46" xfId="0" applyNumberFormat="1" applyBorder="1"/>
    <xf numFmtId="4" fontId="1" fillId="0" borderId="15" xfId="0" applyNumberFormat="1" applyFont="1" applyBorder="1"/>
    <xf numFmtId="0" fontId="1" fillId="5" borderId="15" xfId="0" applyFont="1" applyFill="1" applyBorder="1" applyAlignment="1">
      <alignment horizontal="center"/>
    </xf>
    <xf numFmtId="0" fontId="8" fillId="0" borderId="10" xfId="0" applyFont="1" applyBorder="1" applyAlignment="1">
      <alignment horizontal="left"/>
    </xf>
    <xf numFmtId="0" fontId="21" fillId="8" borderId="41" xfId="0" applyFont="1" applyFill="1" applyBorder="1" applyAlignment="1">
      <alignment horizontal="center"/>
    </xf>
    <xf numFmtId="0" fontId="27" fillId="8" borderId="42" xfId="0" applyFont="1" applyFill="1" applyBorder="1" applyAlignment="1">
      <alignment horizontal="center"/>
    </xf>
    <xf numFmtId="0" fontId="27" fillId="8" borderId="43" xfId="0" applyFont="1" applyFill="1" applyBorder="1" applyAlignment="1">
      <alignment horizontal="center"/>
    </xf>
    <xf numFmtId="0" fontId="23" fillId="8" borderId="6" xfId="0" applyFont="1" applyFill="1" applyBorder="1" applyAlignment="1">
      <alignment horizontal="center"/>
    </xf>
    <xf numFmtId="0" fontId="23" fillId="8" borderId="7" xfId="0" applyFont="1" applyFill="1" applyBorder="1" applyAlignment="1">
      <alignment horizontal="center"/>
    </xf>
    <xf numFmtId="0" fontId="23" fillId="8" borderId="8" xfId="0" applyFont="1" applyFill="1" applyBorder="1" applyAlignment="1">
      <alignment horizontal="center"/>
    </xf>
    <xf numFmtId="0" fontId="21" fillId="0" borderId="0" xfId="0" applyFont="1" applyAlignment="1">
      <alignment horizontal="center"/>
    </xf>
    <xf numFmtId="0" fontId="27" fillId="0" borderId="0" xfId="0" applyFont="1" applyAlignment="1">
      <alignment horizontal="center"/>
    </xf>
    <xf numFmtId="0" fontId="23" fillId="0" borderId="0" xfId="0" applyFont="1" applyAlignment="1">
      <alignment horizontal="center"/>
    </xf>
    <xf numFmtId="4" fontId="0" fillId="0" borderId="0" xfId="0" applyNumberFormat="1" applyAlignment="1">
      <alignment horizontal="center"/>
    </xf>
    <xf numFmtId="0" fontId="4" fillId="4" borderId="18" xfId="0" applyFont="1" applyFill="1" applyBorder="1" applyAlignment="1">
      <alignment horizontal="center"/>
    </xf>
    <xf numFmtId="0" fontId="4" fillId="4" borderId="16" xfId="0" applyFont="1" applyFill="1" applyBorder="1" applyAlignment="1">
      <alignment horizontal="center"/>
    </xf>
    <xf numFmtId="0" fontId="4" fillId="4" borderId="27" xfId="0" applyFont="1" applyFill="1" applyBorder="1" applyAlignment="1">
      <alignment horizontal="center"/>
    </xf>
    <xf numFmtId="0" fontId="0" fillId="0" borderId="0" xfId="0" applyAlignment="1">
      <alignment horizontal="left"/>
    </xf>
    <xf numFmtId="0" fontId="0" fillId="0" borderId="12" xfId="0" applyBorder="1" applyAlignment="1">
      <alignment horizontal="left"/>
    </xf>
    <xf numFmtId="0" fontId="1" fillId="0" borderId="16" xfId="0" applyFont="1" applyBorder="1" applyAlignment="1">
      <alignment horizontal="left"/>
    </xf>
    <xf numFmtId="0" fontId="1" fillId="0" borderId="21" xfId="0" applyFont="1" applyBorder="1" applyAlignment="1">
      <alignment horizontal="left"/>
    </xf>
    <xf numFmtId="0" fontId="1" fillId="0" borderId="0" xfId="0" applyFont="1" applyAlignment="1">
      <alignment horizontal="left"/>
    </xf>
    <xf numFmtId="0" fontId="1" fillId="0" borderId="12" xfId="0" applyFont="1" applyBorder="1" applyAlignment="1">
      <alignment horizontal="left"/>
    </xf>
    <xf numFmtId="0" fontId="1" fillId="0" borderId="0" xfId="0" applyFont="1" applyAlignment="1">
      <alignment horizontal="center"/>
    </xf>
    <xf numFmtId="0" fontId="1" fillId="0" borderId="12" xfId="0" applyFont="1" applyBorder="1" applyAlignment="1">
      <alignment horizontal="center"/>
    </xf>
  </cellXfs>
  <cellStyles count="6">
    <cellStyle name="Comma" xfId="1" builtinId="3"/>
    <cellStyle name="Currency" xfId="2" builtinId="4"/>
    <cellStyle name="Currency 2 2" xfId="3" xr:uid="{00000000-0005-0000-0000-000011000000}"/>
    <cellStyle name="Heading 1" xfId="4" builtinId="16"/>
    <cellStyle name="Normal" xfId="0" builtinId="0"/>
    <cellStyle name="Normal 2" xfId="5" xr:uid="{00000000-0005-0000-0000-000021000000}"/>
  </cellStyles>
  <dxfs count="1">
    <dxf>
      <font>
        <color rgb="FF9C0006"/>
      </font>
      <fill>
        <patternFill patternType="solid">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1171575</xdr:colOff>
      <xdr:row>0</xdr:row>
      <xdr:rowOff>106649</xdr:rowOff>
    </xdr:from>
    <xdr:to>
      <xdr:col>2</xdr:col>
      <xdr:colOff>1784184</xdr:colOff>
      <xdr:row>3</xdr:row>
      <xdr:rowOff>55193</xdr:rowOff>
    </xdr:to>
    <xdr:pic>
      <xdr:nvPicPr>
        <xdr:cNvPr id="2" name="Picture 2" descr="Kiribati Grest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lum bright="-30000" contrast="78000"/>
          <a:extLst>
            <a:ext uri="{28A0092B-C50C-407E-A947-70E740481C1C}">
              <a14:useLocalDpi xmlns:a14="http://schemas.microsoft.com/office/drawing/2010/main" val="0"/>
            </a:ext>
          </a:extLst>
        </a:blip>
        <a:srcRect/>
        <a:stretch>
          <a:fillRect/>
        </a:stretch>
      </xdr:blipFill>
      <xdr:spPr>
        <a:xfrm>
          <a:off x="2371725" y="106045"/>
          <a:ext cx="612140" cy="6343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323850</xdr:colOff>
      <xdr:row>1</xdr:row>
      <xdr:rowOff>5941</xdr:rowOff>
    </xdr:from>
    <xdr:to>
      <xdr:col>7</xdr:col>
      <xdr:colOff>549074</xdr:colOff>
      <xdr:row>2</xdr:row>
      <xdr:rowOff>1960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886700" y="177165"/>
          <a:ext cx="224790" cy="23431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K447"/>
  <sheetViews>
    <sheetView tabSelected="1" zoomScale="77" zoomScaleNormal="77" zoomScaleSheetLayoutView="77" workbookViewId="0">
      <pane ySplit="10" topLeftCell="A41" activePane="bottomLeft" state="frozen"/>
      <selection pane="bottomLeft" activeCell="C64" sqref="C64"/>
    </sheetView>
  </sheetViews>
  <sheetFormatPr defaultColWidth="9" defaultRowHeight="12.75" outlineLevelRow="1"/>
  <cols>
    <col min="3" max="3" width="57.28515625" customWidth="1"/>
    <col min="4" max="4" width="9" customWidth="1"/>
    <col min="5" max="5" width="11" customWidth="1"/>
    <col min="6" max="6" width="13.140625" style="273" customWidth="1"/>
    <col min="7" max="7" width="13.5703125" style="97" customWidth="1"/>
    <col min="8" max="8" width="9.140625" style="97"/>
    <col min="9" max="9" width="12.140625" style="97" customWidth="1"/>
    <col min="10" max="10" width="0.7109375" customWidth="1"/>
    <col min="11" max="11" width="12.42578125" customWidth="1"/>
  </cols>
  <sheetData>
    <row r="2" spans="1:10" ht="18">
      <c r="H2" s="310" t="s">
        <v>0</v>
      </c>
      <c r="I2" s="311"/>
      <c r="J2" s="312"/>
    </row>
    <row r="3" spans="1:10" ht="21">
      <c r="C3" s="274"/>
      <c r="H3" s="313" t="s">
        <v>1</v>
      </c>
      <c r="I3" s="314"/>
      <c r="J3" s="315"/>
    </row>
    <row r="4" spans="1:10" ht="18.75">
      <c r="C4" s="275" t="s">
        <v>2</v>
      </c>
    </row>
    <row r="5" spans="1:10">
      <c r="B5" s="276"/>
      <c r="C5" s="277" t="s">
        <v>3</v>
      </c>
    </row>
    <row r="6" spans="1:10" ht="22.5" customHeight="1">
      <c r="A6" s="17" t="s">
        <v>4</v>
      </c>
      <c r="B6" s="17"/>
      <c r="C6" s="278" t="s">
        <v>2513</v>
      </c>
      <c r="D6" s="316"/>
      <c r="E6" s="317"/>
      <c r="F6" s="317"/>
      <c r="G6" s="279"/>
      <c r="H6" s="316"/>
      <c r="I6" s="317"/>
      <c r="J6" s="317"/>
    </row>
    <row r="7" spans="1:10" ht="15">
      <c r="A7" s="17" t="s">
        <v>5</v>
      </c>
      <c r="B7" s="17"/>
      <c r="C7" s="120">
        <v>32104</v>
      </c>
      <c r="D7" s="318" t="s">
        <v>6</v>
      </c>
      <c r="E7" s="318"/>
      <c r="F7" s="318"/>
      <c r="G7" s="280"/>
      <c r="H7" s="318"/>
      <c r="I7" s="318"/>
      <c r="J7" s="318"/>
    </row>
    <row r="8" spans="1:10">
      <c r="A8" s="17" t="s">
        <v>7</v>
      </c>
      <c r="B8" s="17"/>
      <c r="C8" t="s">
        <v>2514</v>
      </c>
      <c r="D8" s="17" t="s">
        <v>8</v>
      </c>
      <c r="E8" s="136">
        <f ca="1">TODAY()</f>
        <v>45403</v>
      </c>
    </row>
    <row r="9" spans="1:10">
      <c r="F9" s="281"/>
    </row>
    <row r="10" spans="1:10">
      <c r="A10" s="103" t="s">
        <v>9</v>
      </c>
      <c r="B10" s="308" t="s">
        <v>10</v>
      </c>
      <c r="C10" s="308"/>
      <c r="D10" s="103" t="s">
        <v>11</v>
      </c>
      <c r="E10" s="103" t="s">
        <v>12</v>
      </c>
      <c r="F10" s="282" t="s">
        <v>13</v>
      </c>
      <c r="G10" s="283" t="s">
        <v>14</v>
      </c>
      <c r="H10" s="283" t="s">
        <v>15</v>
      </c>
      <c r="I10" s="283" t="s">
        <v>16</v>
      </c>
    </row>
    <row r="11" spans="1:10">
      <c r="A11" s="284"/>
      <c r="B11" s="285"/>
      <c r="C11" s="285" t="s">
        <v>17</v>
      </c>
      <c r="D11" s="285"/>
      <c r="E11" s="285"/>
      <c r="F11" s="286"/>
      <c r="G11" s="287"/>
      <c r="H11" s="287"/>
      <c r="I11" s="295"/>
    </row>
    <row r="12" spans="1:10" ht="14.25">
      <c r="A12" s="288"/>
      <c r="B12" s="291" t="s">
        <v>19</v>
      </c>
      <c r="C12" s="291"/>
      <c r="D12" s="47"/>
      <c r="E12" s="47"/>
      <c r="F12" s="289"/>
      <c r="G12" s="290"/>
      <c r="H12" s="290"/>
      <c r="I12" s="296"/>
    </row>
    <row r="13" spans="1:10" ht="14.25">
      <c r="A13" s="47"/>
      <c r="B13" s="292"/>
      <c r="C13" s="292"/>
      <c r="D13" s="47"/>
      <c r="E13" s="47"/>
      <c r="F13" s="289"/>
      <c r="G13" s="290"/>
      <c r="H13" s="290"/>
      <c r="I13" s="296"/>
    </row>
    <row r="14" spans="1:10" ht="14.25">
      <c r="A14" s="288"/>
      <c r="B14" s="309" t="s">
        <v>20</v>
      </c>
      <c r="C14" s="309"/>
      <c r="D14" s="47"/>
      <c r="E14" s="47"/>
      <c r="F14" s="289"/>
      <c r="G14" s="290"/>
      <c r="H14" s="290"/>
      <c r="I14" s="296"/>
    </row>
    <row r="15" spans="1:10" ht="14.25">
      <c r="A15" s="47"/>
      <c r="B15" s="292"/>
      <c r="C15" s="292"/>
      <c r="D15" s="47"/>
      <c r="E15" s="47"/>
      <c r="F15" s="289"/>
      <c r="G15" s="290"/>
      <c r="H15" s="290"/>
      <c r="I15" s="296"/>
    </row>
    <row r="16" spans="1:10" ht="14.25">
      <c r="A16" s="288"/>
      <c r="B16" s="309" t="s">
        <v>24</v>
      </c>
      <c r="C16" s="309"/>
      <c r="D16" s="47"/>
      <c r="E16" s="47"/>
      <c r="F16" s="289"/>
      <c r="G16" s="290"/>
      <c r="H16" s="290"/>
      <c r="I16" s="296"/>
    </row>
    <row r="17" spans="1:9" ht="14.25">
      <c r="A17" s="288"/>
      <c r="B17" s="291"/>
      <c r="C17" s="291"/>
      <c r="D17" s="47"/>
      <c r="E17" s="47"/>
      <c r="F17" s="289"/>
      <c r="G17" s="290"/>
      <c r="H17" s="290"/>
      <c r="I17" s="296"/>
    </row>
    <row r="18" spans="1:9" ht="14.25">
      <c r="A18" s="288"/>
      <c r="B18" s="291" t="s">
        <v>28</v>
      </c>
      <c r="C18" s="291"/>
      <c r="D18" s="47"/>
      <c r="E18" s="47"/>
      <c r="F18" s="289"/>
      <c r="G18" s="290"/>
      <c r="H18" s="290"/>
      <c r="I18" s="296"/>
    </row>
    <row r="19" spans="1:9" ht="14.25">
      <c r="A19" s="288"/>
      <c r="B19" s="291"/>
      <c r="C19" s="291"/>
      <c r="D19" s="47"/>
      <c r="E19" s="47"/>
      <c r="F19" s="289"/>
      <c r="G19" s="290"/>
      <c r="H19" s="290"/>
      <c r="I19" s="296"/>
    </row>
    <row r="20" spans="1:9" ht="14.25">
      <c r="A20" s="288"/>
      <c r="B20" s="291" t="s">
        <v>29</v>
      </c>
      <c r="C20" s="291"/>
      <c r="D20" s="47"/>
      <c r="E20" s="47"/>
      <c r="F20" s="289"/>
      <c r="G20" s="290"/>
      <c r="H20" s="290"/>
      <c r="I20" s="296"/>
    </row>
    <row r="21" spans="1:9" ht="14.25">
      <c r="A21" s="288"/>
      <c r="B21" s="291"/>
      <c r="C21" s="291"/>
      <c r="D21" s="47"/>
      <c r="E21" s="47"/>
      <c r="F21" s="289"/>
      <c r="G21" s="290"/>
      <c r="H21" s="290"/>
      <c r="I21" s="296"/>
    </row>
    <row r="22" spans="1:9" ht="14.25" hidden="1" outlineLevel="1">
      <c r="A22" s="288"/>
      <c r="B22" s="291"/>
      <c r="C22" s="291"/>
      <c r="D22" s="47"/>
      <c r="E22" s="47"/>
      <c r="F22" s="289"/>
      <c r="G22" s="290"/>
      <c r="H22" s="290"/>
      <c r="I22" s="296"/>
    </row>
    <row r="23" spans="1:9" ht="14.25" collapsed="1">
      <c r="A23" s="288"/>
      <c r="B23" s="291" t="s">
        <v>33</v>
      </c>
      <c r="C23" s="291"/>
      <c r="D23" s="47"/>
      <c r="E23" s="47"/>
      <c r="F23" s="289"/>
      <c r="G23" s="290"/>
      <c r="H23" s="290"/>
      <c r="I23" s="296"/>
    </row>
    <row r="24" spans="1:9" ht="14.25">
      <c r="A24" s="288"/>
      <c r="B24" s="291"/>
      <c r="C24" s="291"/>
      <c r="D24" s="47"/>
      <c r="E24" s="47"/>
      <c r="F24" s="289"/>
      <c r="G24" s="290"/>
      <c r="H24" s="290"/>
      <c r="I24" s="296"/>
    </row>
    <row r="25" spans="1:9" ht="14.25">
      <c r="A25" s="288"/>
      <c r="B25" s="291" t="s">
        <v>34</v>
      </c>
      <c r="C25" s="293"/>
      <c r="D25" s="47"/>
      <c r="E25" s="47"/>
      <c r="F25" s="289"/>
      <c r="G25" s="290"/>
      <c r="H25" s="290"/>
      <c r="I25" s="296"/>
    </row>
    <row r="26" spans="1:9" ht="14.25">
      <c r="A26" s="288"/>
      <c r="B26" s="291"/>
      <c r="C26" s="293"/>
      <c r="D26" s="47"/>
      <c r="E26" s="47"/>
      <c r="F26" s="289"/>
      <c r="G26" s="290"/>
      <c r="H26" s="290"/>
      <c r="I26" s="296"/>
    </row>
    <row r="27" spans="1:9" ht="14.25">
      <c r="A27" s="288"/>
      <c r="B27" s="294" t="s">
        <v>35</v>
      </c>
      <c r="C27" s="294"/>
      <c r="D27" s="47"/>
      <c r="E27" s="47"/>
      <c r="F27" s="289"/>
      <c r="G27" s="290"/>
      <c r="H27" s="290"/>
      <c r="I27" s="296"/>
    </row>
    <row r="28" spans="1:9" ht="14.25">
      <c r="A28" s="288"/>
      <c r="B28" s="294"/>
      <c r="C28" s="294"/>
      <c r="D28" s="47"/>
      <c r="E28" s="47"/>
      <c r="F28" s="289"/>
      <c r="G28" s="290"/>
      <c r="H28" s="290"/>
      <c r="I28" s="296"/>
    </row>
    <row r="29" spans="1:9" ht="14.25">
      <c r="A29" s="288"/>
      <c r="B29" s="291" t="s">
        <v>36</v>
      </c>
      <c r="C29" s="291"/>
      <c r="D29" s="47"/>
      <c r="E29" s="47"/>
      <c r="F29" s="289"/>
      <c r="G29" s="290"/>
      <c r="H29" s="290"/>
      <c r="I29" s="296"/>
    </row>
    <row r="30" spans="1:9" ht="14.25">
      <c r="A30" s="288"/>
      <c r="B30" s="291"/>
      <c r="C30" s="291"/>
      <c r="D30" s="47"/>
      <c r="E30" s="47"/>
      <c r="F30" s="289"/>
      <c r="G30" s="290"/>
      <c r="H30" s="290"/>
      <c r="I30" s="296"/>
    </row>
    <row r="31" spans="1:9" ht="14.25" hidden="1" outlineLevel="1">
      <c r="A31" s="288"/>
      <c r="B31" s="291" t="s">
        <v>37</v>
      </c>
      <c r="C31" s="291"/>
      <c r="D31" s="47"/>
      <c r="E31" s="47"/>
      <c r="F31" s="289"/>
      <c r="G31" s="290"/>
      <c r="H31" s="290"/>
      <c r="I31" s="296"/>
    </row>
    <row r="32" spans="1:9" ht="14.25" hidden="1" outlineLevel="1">
      <c r="A32" s="288"/>
      <c r="B32" s="291"/>
      <c r="C32" s="291"/>
      <c r="D32" s="47"/>
      <c r="E32" s="47"/>
      <c r="F32" s="289"/>
      <c r="G32" s="290"/>
      <c r="H32" s="290"/>
      <c r="I32" s="296"/>
    </row>
    <row r="33" spans="1:11" ht="14.25" hidden="1" outlineLevel="1">
      <c r="A33" s="288"/>
      <c r="B33" s="291" t="s">
        <v>38</v>
      </c>
      <c r="C33" s="291"/>
      <c r="D33" s="47"/>
      <c r="E33" s="47"/>
      <c r="F33" s="289"/>
      <c r="G33" s="290"/>
      <c r="H33" s="290"/>
      <c r="I33" s="296"/>
    </row>
    <row r="34" spans="1:11" ht="14.25" hidden="1" outlineLevel="1">
      <c r="A34" s="288"/>
      <c r="B34" s="291"/>
      <c r="C34" s="291"/>
      <c r="D34" s="47"/>
      <c r="E34" s="47"/>
      <c r="F34" s="289"/>
      <c r="G34" s="290"/>
      <c r="H34" s="290"/>
      <c r="I34" s="296"/>
    </row>
    <row r="35" spans="1:11" ht="14.25" collapsed="1">
      <c r="A35" s="288"/>
      <c r="B35" s="291" t="s">
        <v>39</v>
      </c>
      <c r="C35" s="291"/>
      <c r="D35" s="47"/>
      <c r="E35" s="47"/>
      <c r="F35" s="289"/>
      <c r="G35" s="290"/>
      <c r="H35" s="290"/>
      <c r="I35" s="296"/>
    </row>
    <row r="36" spans="1:11" ht="14.25" outlineLevel="1">
      <c r="A36" s="288"/>
      <c r="B36" s="291"/>
      <c r="C36" s="291"/>
      <c r="D36" s="47"/>
      <c r="E36" s="47"/>
      <c r="F36" s="289"/>
      <c r="G36" s="290"/>
      <c r="H36" s="290"/>
      <c r="I36" s="296"/>
    </row>
    <row r="37" spans="1:11" ht="14.25">
      <c r="A37" s="288"/>
      <c r="B37" s="291" t="s">
        <v>41</v>
      </c>
      <c r="C37" s="291"/>
      <c r="D37" s="47"/>
      <c r="E37" s="47"/>
      <c r="F37" s="289"/>
      <c r="G37" s="290"/>
      <c r="H37" s="290"/>
      <c r="I37" s="296"/>
    </row>
    <row r="38" spans="1:11" ht="14.25">
      <c r="A38" s="288"/>
      <c r="B38" s="291"/>
      <c r="C38" s="291"/>
      <c r="D38" s="47"/>
      <c r="E38" s="47"/>
      <c r="F38" s="289"/>
      <c r="G38" s="290"/>
      <c r="H38" s="290"/>
      <c r="I38" s="296"/>
    </row>
    <row r="39" spans="1:11" ht="14.25">
      <c r="A39" s="288"/>
      <c r="B39" s="291" t="s">
        <v>42</v>
      </c>
      <c r="C39" s="291"/>
      <c r="D39" s="47"/>
      <c r="E39" s="47"/>
      <c r="F39" s="289"/>
      <c r="G39" s="290"/>
      <c r="H39" s="290"/>
      <c r="I39" s="296"/>
    </row>
    <row r="40" spans="1:11" ht="14.25">
      <c r="A40" s="288"/>
      <c r="B40" s="291"/>
      <c r="C40" s="291"/>
      <c r="D40" s="47"/>
      <c r="E40" s="47"/>
      <c r="F40" s="289"/>
      <c r="G40" s="290"/>
      <c r="H40" s="290"/>
      <c r="I40" s="296"/>
    </row>
    <row r="41" spans="1:11" ht="14.25">
      <c r="A41" s="288"/>
      <c r="B41" s="291"/>
      <c r="C41" s="291"/>
      <c r="D41" s="47"/>
      <c r="E41" s="47"/>
      <c r="F41" s="289"/>
      <c r="G41" s="290"/>
      <c r="H41" s="290"/>
      <c r="I41" s="296"/>
    </row>
    <row r="42" spans="1:11" ht="14.25">
      <c r="A42" s="288"/>
      <c r="B42" s="291"/>
      <c r="C42" s="291"/>
      <c r="D42" s="47"/>
      <c r="E42" s="47"/>
      <c r="F42" s="289"/>
      <c r="G42" s="290"/>
      <c r="H42" s="290"/>
      <c r="I42" s="296"/>
      <c r="K42" s="12">
        <f>H42+G42+F42</f>
        <v>0</v>
      </c>
    </row>
    <row r="43" spans="1:11" ht="14.25" outlineLevel="1">
      <c r="A43" s="297"/>
      <c r="B43" s="298"/>
      <c r="C43" s="298"/>
      <c r="D43" s="297"/>
      <c r="E43" s="297"/>
      <c r="F43" s="299"/>
      <c r="G43" s="300"/>
      <c r="H43" s="300"/>
      <c r="I43" s="304"/>
    </row>
    <row r="44" spans="1:11">
      <c r="A44" s="301"/>
      <c r="I44" s="305"/>
    </row>
    <row r="45" spans="1:11">
      <c r="A45" s="301"/>
      <c r="D45" t="s">
        <v>44</v>
      </c>
      <c r="I45" s="306"/>
    </row>
    <row r="46" spans="1:11">
      <c r="A46" s="301"/>
      <c r="I46" s="305"/>
    </row>
    <row r="47" spans="1:11">
      <c r="A47" s="301"/>
      <c r="D47" t="s">
        <v>2512</v>
      </c>
      <c r="I47" s="306"/>
    </row>
    <row r="48" spans="1:11">
      <c r="A48" s="301"/>
      <c r="I48" s="305"/>
    </row>
    <row r="49" spans="1:9">
      <c r="A49" s="301"/>
      <c r="I49" s="306"/>
    </row>
    <row r="50" spans="1:9">
      <c r="A50" s="301"/>
      <c r="D50" s="155" t="s">
        <v>45</v>
      </c>
      <c r="I50" s="305"/>
    </row>
    <row r="51" spans="1:9">
      <c r="A51" s="302"/>
      <c r="B51" s="154"/>
      <c r="C51" s="154"/>
      <c r="E51" s="154"/>
      <c r="F51" s="303"/>
      <c r="G51" s="193"/>
      <c r="H51" s="193"/>
      <c r="I51" s="307"/>
    </row>
    <row r="418" spans="3:3">
      <c r="C418" s="65"/>
    </row>
    <row r="419" spans="3:3">
      <c r="C419" s="65"/>
    </row>
    <row r="420" spans="3:3">
      <c r="C420" s="65"/>
    </row>
    <row r="421" spans="3:3">
      <c r="C421" s="65"/>
    </row>
    <row r="422" spans="3:3">
      <c r="C422" s="65"/>
    </row>
    <row r="423" spans="3:3">
      <c r="C423" s="65"/>
    </row>
    <row r="424" spans="3:3">
      <c r="C424" s="65"/>
    </row>
    <row r="425" spans="3:3">
      <c r="C425" s="65"/>
    </row>
    <row r="426" spans="3:3">
      <c r="C426" s="65"/>
    </row>
    <row r="427" spans="3:3">
      <c r="C427" s="65"/>
    </row>
    <row r="428" spans="3:3">
      <c r="C428" s="65"/>
    </row>
    <row r="429" spans="3:3">
      <c r="C429" s="65"/>
    </row>
    <row r="430" spans="3:3">
      <c r="C430" s="65"/>
    </row>
    <row r="431" spans="3:3">
      <c r="C431" s="65"/>
    </row>
    <row r="432" spans="3:3">
      <c r="C432" s="65"/>
    </row>
    <row r="433" spans="3:3">
      <c r="C433" s="65"/>
    </row>
    <row r="434" spans="3:3">
      <c r="C434" s="65"/>
    </row>
    <row r="435" spans="3:3">
      <c r="C435" s="65"/>
    </row>
    <row r="436" spans="3:3">
      <c r="C436" s="65"/>
    </row>
    <row r="437" spans="3:3">
      <c r="C437" s="65"/>
    </row>
    <row r="438" spans="3:3">
      <c r="C438" s="65"/>
    </row>
    <row r="439" spans="3:3">
      <c r="C439" s="65"/>
    </row>
    <row r="440" spans="3:3">
      <c r="C440" s="65"/>
    </row>
    <row r="441" spans="3:3">
      <c r="C441" s="65"/>
    </row>
    <row r="442" spans="3:3">
      <c r="C442" s="65"/>
    </row>
    <row r="443" spans="3:3">
      <c r="C443" s="65"/>
    </row>
    <row r="444" spans="3:3">
      <c r="C444" s="65"/>
    </row>
    <row r="445" spans="3:3">
      <c r="C445" s="65"/>
    </row>
    <row r="446" spans="3:3">
      <c r="C446" s="65"/>
    </row>
    <row r="447" spans="3:3">
      <c r="C447" s="65"/>
    </row>
  </sheetData>
  <mergeCells count="9">
    <mergeCell ref="B10:C10"/>
    <mergeCell ref="B14:C14"/>
    <mergeCell ref="B16:C16"/>
    <mergeCell ref="H2:J2"/>
    <mergeCell ref="H3:J3"/>
    <mergeCell ref="D6:F6"/>
    <mergeCell ref="H6:J6"/>
    <mergeCell ref="D7:F7"/>
    <mergeCell ref="H7:J7"/>
  </mergeCells>
  <printOptions gridLines="1"/>
  <pageMargins left="0.359722222222222" right="0.31944444444444398" top="0.8" bottom="0.80972222222222201" header="0.5" footer="0.5"/>
  <pageSetup paperSize="9" scale="72" orientation="portrait" r:id="rId1"/>
  <headerFooter alignWithMargins="0">
    <oddHeader>&amp;C&amp;A</oddHeader>
    <oddFooter>&amp;CQS Page &amp;P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78C01-0B4E-415C-AEFB-376C14E8D92B}">
  <dimension ref="A1"/>
  <sheetViews>
    <sheetView workbookViewId="0">
      <selection activeCell="C1" sqref="C1"/>
    </sheetView>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B2323-2D3B-462F-9F5B-9C49FE439C50}">
  <dimension ref="A1"/>
  <sheetViews>
    <sheetView workbookViewId="0"/>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2723"/>
  <sheetViews>
    <sheetView view="pageBreakPreview" zoomScale="106" zoomScaleNormal="98" workbookViewId="0">
      <pane xSplit="3" ySplit="8" topLeftCell="D2221" activePane="bottomRight" state="frozen"/>
      <selection pane="topRight"/>
      <selection pane="bottomLeft"/>
      <selection pane="bottomRight"/>
    </sheetView>
  </sheetViews>
  <sheetFormatPr defaultColWidth="9" defaultRowHeight="12.75" outlineLevelRow="1" outlineLevelCol="1"/>
  <cols>
    <col min="1" max="1" width="9" customWidth="1"/>
    <col min="2" max="2" width="24.28515625" customWidth="1"/>
    <col min="3" max="3" width="52.140625" customWidth="1"/>
    <col min="4" max="4" width="23.140625" style="93" customWidth="1" outlineLevel="1"/>
    <col min="5" max="6" width="6.28515625" style="95" customWidth="1" outlineLevel="1"/>
    <col min="7" max="7" width="7.28515625" style="94" customWidth="1" outlineLevel="1"/>
    <col min="8" max="8" width="6.140625" style="94" customWidth="1" outlineLevel="1"/>
    <col min="9" max="9" width="7.7109375" style="94" customWidth="1" outlineLevel="1"/>
    <col min="10" max="10" width="10.5703125" style="93" customWidth="1" outlineLevel="1"/>
    <col min="11" max="11" width="9.42578125" style="93" customWidth="1" outlineLevel="1"/>
    <col min="12" max="12" width="9" customWidth="1"/>
    <col min="13" max="13" width="6.28515625" customWidth="1"/>
  </cols>
  <sheetData>
    <row r="1" spans="1:13">
      <c r="D1"/>
      <c r="E1" s="96"/>
      <c r="F1" s="96"/>
      <c r="G1" s="97"/>
      <c r="H1" s="97"/>
      <c r="I1" s="97"/>
      <c r="J1"/>
      <c r="K1"/>
    </row>
    <row r="2" spans="1:13" ht="19.5">
      <c r="C2" s="98"/>
      <c r="D2"/>
      <c r="E2" s="96"/>
      <c r="F2" s="96"/>
      <c r="G2" s="319"/>
      <c r="H2" s="319"/>
      <c r="I2" s="97"/>
      <c r="J2" s="136">
        <v>44508</v>
      </c>
      <c r="K2"/>
      <c r="L2" s="137" t="s">
        <v>8</v>
      </c>
    </row>
    <row r="3" spans="1:13" ht="19.5">
      <c r="B3" s="99"/>
      <c r="C3" s="100" t="s">
        <v>1785</v>
      </c>
      <c r="D3"/>
      <c r="E3" s="96"/>
      <c r="F3" s="96"/>
      <c r="G3" s="97"/>
      <c r="H3" s="97"/>
      <c r="I3" s="97"/>
      <c r="J3"/>
      <c r="K3"/>
    </row>
    <row r="4" spans="1:13" ht="19.5">
      <c r="B4" s="17"/>
      <c r="D4"/>
      <c r="E4" s="96"/>
      <c r="F4" s="96"/>
      <c r="G4" s="97"/>
      <c r="H4" s="97"/>
      <c r="I4" s="97"/>
      <c r="J4"/>
      <c r="K4"/>
      <c r="L4" s="138" t="s">
        <v>1786</v>
      </c>
    </row>
    <row r="5" spans="1:13" ht="19.5">
      <c r="B5" s="101"/>
      <c r="C5" t="s">
        <v>1787</v>
      </c>
      <c r="D5"/>
      <c r="E5" s="96"/>
      <c r="F5" s="96"/>
      <c r="G5" s="97"/>
      <c r="H5" s="97"/>
      <c r="I5" s="97"/>
      <c r="J5"/>
      <c r="K5"/>
    </row>
    <row r="6" spans="1:13">
      <c r="B6" s="17"/>
      <c r="D6"/>
      <c r="E6" s="96"/>
      <c r="F6" s="96"/>
      <c r="G6" s="97"/>
      <c r="H6" s="97"/>
      <c r="I6" s="97"/>
      <c r="J6"/>
      <c r="K6"/>
    </row>
    <row r="7" spans="1:13" ht="15" customHeight="1">
      <c r="A7" s="102" t="s">
        <v>9</v>
      </c>
      <c r="B7" s="308" t="s">
        <v>10</v>
      </c>
      <c r="C7" s="308"/>
      <c r="D7" s="320" t="s">
        <v>46</v>
      </c>
      <c r="E7" s="321"/>
      <c r="F7" s="321"/>
      <c r="G7" s="321"/>
      <c r="H7" s="321"/>
      <c r="I7" s="321"/>
      <c r="J7" s="321"/>
      <c r="K7" s="322"/>
      <c r="L7" s="103" t="s">
        <v>11</v>
      </c>
      <c r="M7" s="103" t="s">
        <v>12</v>
      </c>
    </row>
    <row r="8" spans="1:13">
      <c r="B8" s="104"/>
      <c r="C8" s="105"/>
      <c r="D8" s="106" t="s">
        <v>48</v>
      </c>
      <c r="E8" s="107" t="s">
        <v>1788</v>
      </c>
      <c r="F8" s="107" t="s">
        <v>222</v>
      </c>
      <c r="G8" s="108" t="s">
        <v>1789</v>
      </c>
      <c r="H8" s="109" t="s">
        <v>1790</v>
      </c>
      <c r="I8" s="139" t="s">
        <v>1791</v>
      </c>
      <c r="J8" s="106" t="s">
        <v>1792</v>
      </c>
      <c r="K8" s="140" t="s">
        <v>49</v>
      </c>
      <c r="L8" s="104"/>
      <c r="M8" s="104"/>
    </row>
    <row r="9" spans="1:13" hidden="1" outlineLevel="1">
      <c r="B9" s="104"/>
      <c r="C9" s="104"/>
      <c r="D9" s="110"/>
      <c r="E9" s="111"/>
      <c r="F9" s="111"/>
      <c r="G9" s="112"/>
      <c r="H9" s="113"/>
      <c r="I9" s="141"/>
      <c r="J9" s="110"/>
      <c r="K9" s="142"/>
      <c r="L9" s="104"/>
      <c r="M9" s="104"/>
    </row>
    <row r="10" spans="1:13" hidden="1" outlineLevel="1">
      <c r="A10" s="1" t="s">
        <v>50</v>
      </c>
      <c r="B10" s="17" t="s">
        <v>18</v>
      </c>
      <c r="C10" s="17"/>
      <c r="D10" s="114"/>
      <c r="E10" s="115"/>
      <c r="F10" s="115"/>
      <c r="G10" s="116"/>
      <c r="H10" s="117"/>
      <c r="I10" s="143"/>
      <c r="J10" s="144"/>
      <c r="K10" s="145"/>
      <c r="L10" s="104"/>
      <c r="M10" s="104"/>
    </row>
    <row r="11" spans="1:13" hidden="1" outlineLevel="1">
      <c r="A11" s="1" t="s">
        <v>51</v>
      </c>
      <c r="B11" s="17" t="s">
        <v>52</v>
      </c>
      <c r="C11" s="17"/>
      <c r="D11" s="118"/>
      <c r="E11" s="115"/>
      <c r="F11" s="115"/>
      <c r="G11" s="116"/>
      <c r="H11" s="119"/>
      <c r="I11" s="146"/>
      <c r="J11" s="144"/>
      <c r="K11" s="145"/>
      <c r="L11" s="104"/>
      <c r="M11" s="104"/>
    </row>
    <row r="12" spans="1:13" hidden="1" outlineLevel="1">
      <c r="A12" s="1" t="s">
        <v>53</v>
      </c>
      <c r="B12" t="s">
        <v>54</v>
      </c>
      <c r="C12" s="17"/>
      <c r="D12" s="118"/>
      <c r="E12" s="115"/>
      <c r="F12" s="115"/>
      <c r="G12" s="116"/>
      <c r="H12" s="119"/>
      <c r="I12" s="146"/>
      <c r="J12" s="144"/>
      <c r="K12" s="145"/>
      <c r="L12" s="104"/>
      <c r="M12" s="104"/>
    </row>
    <row r="13" spans="1:13" hidden="1" outlineLevel="1">
      <c r="A13" s="1" t="s">
        <v>55</v>
      </c>
      <c r="B13" t="s">
        <v>56</v>
      </c>
      <c r="C13" s="17"/>
      <c r="D13" s="118"/>
      <c r="E13" s="115"/>
      <c r="F13" s="115"/>
      <c r="G13" s="116"/>
      <c r="H13" s="119"/>
      <c r="I13" s="146"/>
      <c r="J13" s="144"/>
      <c r="K13" s="145"/>
      <c r="L13" s="104"/>
      <c r="M13" s="104"/>
    </row>
    <row r="14" spans="1:13" hidden="1" outlineLevel="1">
      <c r="A14" s="1" t="s">
        <v>57</v>
      </c>
      <c r="B14" t="s">
        <v>58</v>
      </c>
      <c r="C14" s="17"/>
      <c r="D14" s="118"/>
      <c r="E14" s="115"/>
      <c r="F14" s="115"/>
      <c r="G14" s="116"/>
      <c r="H14" s="119"/>
      <c r="I14" s="146"/>
      <c r="J14" s="144"/>
      <c r="K14" s="145"/>
      <c r="L14" s="104"/>
      <c r="M14" s="104"/>
    </row>
    <row r="15" spans="1:13" hidden="1" outlineLevel="1">
      <c r="A15" s="1" t="s">
        <v>59</v>
      </c>
      <c r="B15" s="17"/>
      <c r="C15" s="17"/>
      <c r="D15" s="118"/>
      <c r="E15" s="115"/>
      <c r="F15" s="115"/>
      <c r="G15" s="116"/>
      <c r="H15" s="119"/>
      <c r="I15" s="146"/>
      <c r="J15" s="144"/>
      <c r="K15" s="145"/>
      <c r="L15" s="104"/>
      <c r="M15" s="104"/>
    </row>
    <row r="16" spans="1:13" hidden="1" outlineLevel="1">
      <c r="A16" s="1" t="s">
        <v>60</v>
      </c>
      <c r="B16" s="120" t="s">
        <v>61</v>
      </c>
      <c r="C16" s="121"/>
      <c r="D16" s="118"/>
      <c r="E16" s="115"/>
      <c r="F16" s="115"/>
      <c r="G16" s="116"/>
      <c r="H16" s="119"/>
      <c r="I16" s="146"/>
      <c r="J16" s="144"/>
      <c r="K16" s="145"/>
      <c r="L16" s="104"/>
      <c r="M16" s="104"/>
    </row>
    <row r="17" spans="1:13" hidden="1" outlineLevel="1">
      <c r="A17" s="1" t="s">
        <v>62</v>
      </c>
      <c r="B17" s="104"/>
      <c r="C17" s="104"/>
      <c r="D17" s="118"/>
      <c r="E17" s="115"/>
      <c r="F17" s="115"/>
      <c r="G17" s="116"/>
      <c r="H17" s="119"/>
      <c r="I17" s="146"/>
      <c r="J17" s="144"/>
      <c r="K17" s="145"/>
      <c r="L17" s="104"/>
      <c r="M17" s="104"/>
    </row>
    <row r="18" spans="1:13" hidden="1" outlineLevel="1">
      <c r="A18" s="1" t="s">
        <v>63</v>
      </c>
      <c r="B18" s="323" t="s">
        <v>64</v>
      </c>
      <c r="C18" s="324"/>
      <c r="D18" s="118"/>
      <c r="E18" s="115"/>
      <c r="F18" s="115"/>
      <c r="G18" s="116"/>
      <c r="H18" s="119"/>
      <c r="I18" s="146"/>
      <c r="J18" s="144"/>
      <c r="K18" s="145"/>
      <c r="L18" s="147"/>
      <c r="M18" s="1" t="s">
        <v>65</v>
      </c>
    </row>
    <row r="19" spans="1:13" hidden="1" outlineLevel="1">
      <c r="A19" s="1" t="s">
        <v>66</v>
      </c>
      <c r="B19" s="104"/>
      <c r="C19" s="104"/>
      <c r="D19" s="118"/>
      <c r="E19" s="115"/>
      <c r="F19" s="115"/>
      <c r="G19" s="116"/>
      <c r="H19" s="119"/>
      <c r="I19" s="146"/>
      <c r="J19" s="144"/>
      <c r="K19" s="145"/>
      <c r="L19" s="104"/>
      <c r="M19" s="104"/>
    </row>
    <row r="20" spans="1:13" hidden="1" outlineLevel="1">
      <c r="A20" s="1" t="s">
        <v>67</v>
      </c>
      <c r="B20" s="323" t="s">
        <v>68</v>
      </c>
      <c r="C20" s="324"/>
      <c r="D20" s="118"/>
      <c r="E20" s="115"/>
      <c r="F20" s="115"/>
      <c r="G20" s="116"/>
      <c r="H20" s="119"/>
      <c r="I20" s="146"/>
      <c r="J20" s="144"/>
      <c r="K20" s="145"/>
      <c r="L20" s="147"/>
      <c r="M20" s="1" t="s">
        <v>65</v>
      </c>
    </row>
    <row r="21" spans="1:13" hidden="1" outlineLevel="1">
      <c r="A21" s="1" t="s">
        <v>69</v>
      </c>
      <c r="B21" s="120" t="s">
        <v>70</v>
      </c>
      <c r="C21" s="104"/>
      <c r="D21" s="118"/>
      <c r="E21" s="115"/>
      <c r="F21" s="115"/>
      <c r="G21" s="116"/>
      <c r="H21" s="119"/>
      <c r="I21" s="146"/>
      <c r="J21" s="144"/>
      <c r="K21" s="145"/>
      <c r="L21" s="104"/>
      <c r="M21" s="104"/>
    </row>
    <row r="22" spans="1:13" hidden="1" outlineLevel="1">
      <c r="A22" s="1" t="s">
        <v>71</v>
      </c>
      <c r="B22" s="104"/>
      <c r="C22" s="104"/>
      <c r="D22" s="118"/>
      <c r="E22" s="115"/>
      <c r="F22" s="115"/>
      <c r="G22" s="116"/>
      <c r="H22" s="119"/>
      <c r="I22" s="146"/>
      <c r="J22" s="144"/>
      <c r="K22" s="145"/>
      <c r="L22" s="104"/>
      <c r="M22" s="104"/>
    </row>
    <row r="23" spans="1:13" hidden="1" outlineLevel="1">
      <c r="A23" s="1" t="s">
        <v>72</v>
      </c>
      <c r="B23" t="s">
        <v>73</v>
      </c>
      <c r="D23" s="122"/>
      <c r="E23" s="123"/>
      <c r="F23" s="123"/>
      <c r="G23" s="124"/>
      <c r="H23" s="125"/>
      <c r="I23" s="148"/>
      <c r="J23" s="122"/>
      <c r="K23" s="149"/>
    </row>
    <row r="24" spans="1:13" hidden="1" outlineLevel="1">
      <c r="A24" s="1" t="s">
        <v>74</v>
      </c>
      <c r="B24" t="s">
        <v>75</v>
      </c>
      <c r="D24" s="122"/>
      <c r="E24" s="123"/>
      <c r="F24" s="123"/>
      <c r="G24" s="124"/>
      <c r="H24" s="125"/>
      <c r="I24" s="150"/>
      <c r="J24" s="122"/>
      <c r="K24" s="149"/>
      <c r="M24" t="s">
        <v>65</v>
      </c>
    </row>
    <row r="25" spans="1:13" hidden="1" outlineLevel="1">
      <c r="A25" s="1" t="s">
        <v>76</v>
      </c>
      <c r="D25" s="122"/>
      <c r="E25" s="123"/>
      <c r="F25" s="123"/>
      <c r="G25" s="124"/>
      <c r="H25" s="125"/>
      <c r="I25" s="150"/>
      <c r="J25" s="122"/>
      <c r="K25" s="149"/>
    </row>
    <row r="26" spans="1:13" hidden="1" outlineLevel="1">
      <c r="A26" s="1" t="s">
        <v>77</v>
      </c>
      <c r="B26" t="s">
        <v>78</v>
      </c>
      <c r="D26" s="122"/>
      <c r="E26" s="123"/>
      <c r="F26" s="123"/>
      <c r="G26" s="124"/>
      <c r="H26" s="125"/>
      <c r="I26" s="150"/>
      <c r="J26" s="122"/>
      <c r="K26" s="149"/>
      <c r="M26" t="s">
        <v>65</v>
      </c>
    </row>
    <row r="27" spans="1:13" hidden="1" outlineLevel="1">
      <c r="A27" s="1" t="s">
        <v>79</v>
      </c>
      <c r="D27" s="122"/>
      <c r="E27" s="123"/>
      <c r="F27" s="123"/>
      <c r="G27" s="124"/>
      <c r="H27" s="125"/>
      <c r="I27" s="150"/>
      <c r="J27" s="151"/>
      <c r="K27" s="149"/>
    </row>
    <row r="28" spans="1:13" hidden="1" outlineLevel="1">
      <c r="A28" s="1" t="s">
        <v>80</v>
      </c>
      <c r="B28" t="s">
        <v>81</v>
      </c>
      <c r="D28" s="122"/>
      <c r="E28" s="123"/>
      <c r="F28" s="123"/>
      <c r="G28" s="124"/>
      <c r="H28" s="125"/>
      <c r="I28" s="150"/>
      <c r="J28" s="122"/>
      <c r="K28" s="149"/>
      <c r="M28" t="s">
        <v>82</v>
      </c>
    </row>
    <row r="29" spans="1:13" hidden="1" outlineLevel="1">
      <c r="A29" s="1" t="s">
        <v>83</v>
      </c>
      <c r="D29" s="122"/>
      <c r="E29" s="123"/>
      <c r="F29" s="123"/>
      <c r="G29" s="124"/>
      <c r="H29" s="125"/>
      <c r="I29" s="150"/>
      <c r="J29" s="122"/>
      <c r="K29" s="149"/>
    </row>
    <row r="30" spans="1:13" hidden="1" outlineLevel="1">
      <c r="A30" s="1" t="s">
        <v>84</v>
      </c>
      <c r="B30" s="126" t="s">
        <v>85</v>
      </c>
      <c r="D30" s="122"/>
      <c r="E30" s="123"/>
      <c r="F30" s="123"/>
      <c r="G30" s="124"/>
      <c r="H30" s="125"/>
      <c r="I30" s="150"/>
      <c r="J30" s="122"/>
      <c r="K30" s="149"/>
    </row>
    <row r="31" spans="1:13" hidden="1" outlineLevel="1">
      <c r="A31" s="1" t="s">
        <v>86</v>
      </c>
      <c r="B31" s="127" t="s">
        <v>87</v>
      </c>
      <c r="D31" s="122"/>
      <c r="E31" s="123"/>
      <c r="F31" s="123"/>
      <c r="G31" s="124"/>
      <c r="H31" s="125"/>
      <c r="I31" s="150"/>
      <c r="J31" s="122"/>
      <c r="K31" s="149"/>
      <c r="M31" t="s">
        <v>82</v>
      </c>
    </row>
    <row r="32" spans="1:13" hidden="1" outlineLevel="1">
      <c r="A32" s="1" t="s">
        <v>88</v>
      </c>
      <c r="B32" s="127" t="s">
        <v>89</v>
      </c>
      <c r="D32" s="122"/>
      <c r="E32" s="123"/>
      <c r="F32" s="123"/>
      <c r="G32" s="124"/>
      <c r="H32" s="125"/>
      <c r="I32" s="150"/>
      <c r="J32" s="122"/>
      <c r="K32" s="149"/>
    </row>
    <row r="33" spans="1:13" hidden="1" outlineLevel="1">
      <c r="A33" s="1" t="s">
        <v>91</v>
      </c>
      <c r="D33" s="122"/>
      <c r="E33" s="123"/>
      <c r="F33" s="123"/>
      <c r="G33" s="124"/>
      <c r="H33" s="125"/>
      <c r="I33" s="150"/>
      <c r="J33" s="122"/>
      <c r="K33" s="149"/>
    </row>
    <row r="34" spans="1:13" hidden="1" outlineLevel="1">
      <c r="A34" s="1" t="s">
        <v>92</v>
      </c>
      <c r="D34" s="122"/>
      <c r="E34" s="123"/>
      <c r="F34" s="123"/>
      <c r="G34" s="124"/>
      <c r="H34" s="125"/>
      <c r="I34" s="150"/>
      <c r="J34" s="122"/>
      <c r="K34" s="149"/>
    </row>
    <row r="35" spans="1:13" hidden="1" outlineLevel="1">
      <c r="A35" s="1" t="s">
        <v>93</v>
      </c>
      <c r="B35" s="128" t="s">
        <v>94</v>
      </c>
      <c r="D35" s="122"/>
      <c r="E35" s="123"/>
      <c r="F35" s="123"/>
      <c r="G35" s="124"/>
      <c r="H35" s="125"/>
      <c r="I35" s="150"/>
      <c r="J35" s="122"/>
      <c r="K35" s="149"/>
      <c r="M35" t="s">
        <v>65</v>
      </c>
    </row>
    <row r="36" spans="1:13" hidden="1" outlineLevel="1">
      <c r="A36" s="1" t="s">
        <v>95</v>
      </c>
      <c r="D36" s="122"/>
      <c r="E36" s="123"/>
      <c r="F36" s="123"/>
      <c r="G36" s="124"/>
      <c r="H36" s="125"/>
      <c r="I36" s="150"/>
      <c r="J36" s="122"/>
      <c r="K36" s="149"/>
    </row>
    <row r="37" spans="1:13" s="17" customFormat="1" hidden="1" outlineLevel="1">
      <c r="A37" s="1" t="s">
        <v>96</v>
      </c>
      <c r="B37" s="129" t="s">
        <v>97</v>
      </c>
      <c r="D37" s="118"/>
      <c r="E37" s="130"/>
      <c r="F37" s="130"/>
      <c r="G37" s="131"/>
      <c r="H37" s="132"/>
      <c r="I37" s="152"/>
      <c r="J37" s="118"/>
      <c r="K37" s="153"/>
      <c r="L37"/>
      <c r="M37" t="s">
        <v>65</v>
      </c>
    </row>
    <row r="38" spans="1:13" hidden="1" outlineLevel="1">
      <c r="A38" s="1" t="s">
        <v>98</v>
      </c>
      <c r="B38" s="127" t="s">
        <v>99</v>
      </c>
      <c r="D38" s="122"/>
      <c r="E38" s="123"/>
      <c r="F38" s="123"/>
      <c r="G38" s="124"/>
      <c r="H38" s="125"/>
      <c r="I38" s="150"/>
      <c r="J38" s="122"/>
      <c r="K38" s="149"/>
    </row>
    <row r="39" spans="1:13" hidden="1" outlineLevel="1">
      <c r="A39" s="1" t="s">
        <v>100</v>
      </c>
      <c r="B39" s="127" t="s">
        <v>101</v>
      </c>
      <c r="D39" s="133"/>
      <c r="E39" s="134"/>
      <c r="F39" s="134"/>
      <c r="G39" s="135"/>
      <c r="H39" s="135"/>
      <c r="I39" s="135"/>
      <c r="J39" s="133"/>
      <c r="K39" s="133"/>
    </row>
    <row r="40" spans="1:13" hidden="1" outlineLevel="1">
      <c r="A40" s="1" t="s">
        <v>102</v>
      </c>
      <c r="B40" s="127"/>
      <c r="D40" s="122"/>
      <c r="E40" s="123"/>
      <c r="F40" s="123"/>
      <c r="G40" s="124"/>
      <c r="H40" s="125"/>
      <c r="I40" s="150"/>
      <c r="J40" s="122"/>
      <c r="K40" s="149"/>
    </row>
    <row r="41" spans="1:13" hidden="1" outlineLevel="1">
      <c r="A41" s="1" t="s">
        <v>103</v>
      </c>
      <c r="B41" s="127"/>
      <c r="D41" s="122"/>
      <c r="E41" s="123"/>
      <c r="F41" s="123"/>
      <c r="G41" s="124"/>
      <c r="H41" s="125"/>
      <c r="I41" s="150"/>
      <c r="J41" s="122"/>
      <c r="K41" s="149"/>
    </row>
    <row r="42" spans="1:13" hidden="1" outlineLevel="1">
      <c r="A42" s="1" t="s">
        <v>104</v>
      </c>
      <c r="D42" s="122"/>
      <c r="E42" s="123"/>
      <c r="F42" s="123"/>
      <c r="G42" s="124"/>
      <c r="H42" s="125"/>
      <c r="I42" s="150"/>
      <c r="J42" s="122"/>
      <c r="K42" s="149"/>
    </row>
    <row r="43" spans="1:13" hidden="1" outlineLevel="1">
      <c r="A43" s="1" t="s">
        <v>105</v>
      </c>
      <c r="D43" s="122"/>
      <c r="E43" s="123"/>
      <c r="F43" s="123"/>
      <c r="G43" s="124"/>
      <c r="H43" s="125"/>
      <c r="I43" s="150"/>
      <c r="J43" s="122"/>
      <c r="K43" s="149"/>
    </row>
    <row r="44" spans="1:13" hidden="1" outlineLevel="1">
      <c r="A44" s="1" t="s">
        <v>106</v>
      </c>
      <c r="B44" t="s">
        <v>107</v>
      </c>
      <c r="D44" s="122"/>
      <c r="E44" s="123"/>
      <c r="F44" s="123"/>
      <c r="G44" s="124"/>
      <c r="H44" s="125"/>
      <c r="I44" s="150"/>
      <c r="J44" s="122"/>
      <c r="K44" s="149"/>
      <c r="M44" t="s">
        <v>65</v>
      </c>
    </row>
    <row r="45" spans="1:13" hidden="1" outlineLevel="1">
      <c r="A45" s="1" t="s">
        <v>108</v>
      </c>
      <c r="B45" t="s">
        <v>109</v>
      </c>
      <c r="D45" s="122"/>
      <c r="E45" s="123"/>
      <c r="F45" s="123"/>
      <c r="G45" s="124"/>
      <c r="H45" s="125"/>
      <c r="I45" s="150"/>
      <c r="J45" s="122"/>
      <c r="K45" s="149"/>
    </row>
    <row r="46" spans="1:13" hidden="1" outlineLevel="1">
      <c r="A46" s="1" t="s">
        <v>110</v>
      </c>
      <c r="D46" s="122"/>
      <c r="E46" s="123"/>
      <c r="F46" s="123"/>
      <c r="G46" s="124"/>
      <c r="H46" s="125"/>
      <c r="I46" s="150"/>
      <c r="J46" s="122"/>
      <c r="K46" s="149"/>
    </row>
    <row r="47" spans="1:13" hidden="1" outlineLevel="1">
      <c r="A47" s="1" t="s">
        <v>111</v>
      </c>
      <c r="D47" s="122"/>
      <c r="E47" s="123"/>
      <c r="F47" s="123"/>
      <c r="G47" s="124"/>
      <c r="H47" s="125"/>
      <c r="I47" s="150"/>
      <c r="J47" s="122"/>
      <c r="K47" s="149"/>
    </row>
    <row r="48" spans="1:13" hidden="1" outlineLevel="1">
      <c r="A48" s="1" t="s">
        <v>112</v>
      </c>
      <c r="D48" s="122"/>
      <c r="E48" s="123"/>
      <c r="F48" s="123"/>
      <c r="G48" s="124"/>
      <c r="H48" s="125"/>
      <c r="I48" s="150"/>
      <c r="J48" s="122"/>
      <c r="K48" s="149"/>
    </row>
    <row r="49" spans="1:13" hidden="1" outlineLevel="1">
      <c r="A49" s="1" t="s">
        <v>113</v>
      </c>
      <c r="D49" s="122"/>
      <c r="E49" s="123"/>
      <c r="F49" s="123"/>
      <c r="G49" s="124"/>
      <c r="H49" s="125"/>
      <c r="I49" s="150"/>
      <c r="J49" s="122"/>
      <c r="K49" s="149"/>
    </row>
    <row r="50" spans="1:13" hidden="1" outlineLevel="1">
      <c r="A50" s="1" t="s">
        <v>114</v>
      </c>
      <c r="D50" s="122"/>
      <c r="E50" s="123"/>
      <c r="F50" s="123"/>
      <c r="G50" s="124"/>
      <c r="H50" s="125"/>
      <c r="I50" s="150"/>
      <c r="J50" s="122"/>
      <c r="K50" s="149"/>
    </row>
    <row r="51" spans="1:13" hidden="1" outlineLevel="1">
      <c r="A51" s="1" t="s">
        <v>115</v>
      </c>
      <c r="D51" s="122"/>
      <c r="E51" s="123"/>
      <c r="F51" s="123"/>
      <c r="G51" s="124"/>
      <c r="H51" s="125"/>
      <c r="I51" s="150"/>
      <c r="J51" s="122"/>
      <c r="K51" s="149"/>
    </row>
    <row r="52" spans="1:13" hidden="1" outlineLevel="1">
      <c r="A52" s="1" t="s">
        <v>116</v>
      </c>
      <c r="D52" s="122"/>
      <c r="E52" s="123"/>
      <c r="F52" s="123"/>
      <c r="G52" s="124"/>
      <c r="H52" s="125"/>
      <c r="I52" s="150"/>
      <c r="J52" s="122"/>
      <c r="K52" s="149"/>
    </row>
    <row r="53" spans="1:13" hidden="1" outlineLevel="1">
      <c r="A53" s="1" t="s">
        <v>117</v>
      </c>
      <c r="D53" s="122"/>
      <c r="E53" s="123"/>
      <c r="F53" s="123"/>
      <c r="G53" s="124"/>
      <c r="H53" s="125"/>
      <c r="I53" s="150"/>
      <c r="J53" s="122"/>
      <c r="K53" s="149"/>
    </row>
    <row r="54" spans="1:13" hidden="1" outlineLevel="1">
      <c r="A54" s="1" t="s">
        <v>118</v>
      </c>
      <c r="D54" s="122"/>
      <c r="E54" s="123"/>
      <c r="F54" s="123"/>
      <c r="G54" s="124"/>
      <c r="H54" s="125"/>
      <c r="I54" s="150"/>
      <c r="J54" s="122"/>
      <c r="K54" s="149"/>
    </row>
    <row r="55" spans="1:13" hidden="1" outlineLevel="1">
      <c r="A55" s="1" t="s">
        <v>119</v>
      </c>
      <c r="D55" s="122"/>
      <c r="E55" s="123"/>
      <c r="F55" s="123"/>
      <c r="G55" s="124"/>
      <c r="H55" s="125"/>
      <c r="I55" s="150"/>
      <c r="J55" s="122"/>
      <c r="K55" s="149"/>
    </row>
    <row r="56" spans="1:13" hidden="1" outlineLevel="1">
      <c r="A56" s="1" t="s">
        <v>120</v>
      </c>
      <c r="D56" s="122"/>
      <c r="E56" s="123"/>
      <c r="F56" s="123"/>
      <c r="G56" s="124"/>
      <c r="H56" s="125"/>
      <c r="I56" s="150"/>
      <c r="J56" s="122"/>
      <c r="K56" s="149"/>
    </row>
    <row r="57" spans="1:13" hidden="1" outlineLevel="1">
      <c r="A57" s="1" t="s">
        <v>121</v>
      </c>
      <c r="C57" s="65"/>
      <c r="E57" s="123"/>
      <c r="F57" s="123"/>
      <c r="G57" s="124"/>
      <c r="H57" s="125"/>
      <c r="I57" s="150"/>
      <c r="J57" s="122"/>
      <c r="K57" s="149"/>
    </row>
    <row r="58" spans="1:13" hidden="1" outlineLevel="1">
      <c r="A58" s="1" t="s">
        <v>122</v>
      </c>
      <c r="B58" t="s">
        <v>123</v>
      </c>
      <c r="C58" s="65"/>
      <c r="E58" s="123"/>
      <c r="F58" s="123"/>
      <c r="G58" s="124"/>
      <c r="H58" s="125"/>
      <c r="I58" s="150"/>
      <c r="J58" s="122"/>
      <c r="K58" s="149"/>
      <c r="M58" t="s">
        <v>65</v>
      </c>
    </row>
    <row r="59" spans="1:13" hidden="1" outlineLevel="1">
      <c r="A59" s="1" t="s">
        <v>124</v>
      </c>
      <c r="B59" t="s">
        <v>125</v>
      </c>
      <c r="C59" s="65"/>
      <c r="E59" s="123"/>
      <c r="F59" s="123"/>
      <c r="G59" s="124"/>
      <c r="H59" s="125"/>
      <c r="I59" s="150"/>
      <c r="J59" s="122"/>
      <c r="K59" s="149"/>
    </row>
    <row r="60" spans="1:13" hidden="1" outlineLevel="1">
      <c r="A60" s="1" t="s">
        <v>126</v>
      </c>
      <c r="B60" t="s">
        <v>127</v>
      </c>
      <c r="C60" s="65"/>
      <c r="E60" s="123"/>
      <c r="F60" s="123"/>
      <c r="G60" s="124"/>
      <c r="H60" s="125"/>
      <c r="I60" s="150"/>
      <c r="J60" s="122"/>
      <c r="K60" s="149"/>
    </row>
    <row r="61" spans="1:13" hidden="1" outlineLevel="1">
      <c r="A61" s="1" t="s">
        <v>128</v>
      </c>
      <c r="C61" s="65"/>
      <c r="E61" s="123"/>
      <c r="F61" s="123"/>
      <c r="G61" s="124"/>
      <c r="H61" s="125"/>
      <c r="I61" s="150"/>
      <c r="J61" s="122"/>
      <c r="K61" s="149"/>
    </row>
    <row r="62" spans="1:13" hidden="1" outlineLevel="1">
      <c r="A62" s="1" t="s">
        <v>129</v>
      </c>
      <c r="C62" s="65"/>
      <c r="E62" s="123"/>
      <c r="F62" s="123"/>
      <c r="G62" s="124"/>
      <c r="H62" s="125"/>
      <c r="I62" s="150"/>
      <c r="J62" s="122"/>
      <c r="K62" s="149"/>
    </row>
    <row r="63" spans="1:13" hidden="1" outlineLevel="1">
      <c r="A63" s="1" t="s">
        <v>130</v>
      </c>
      <c r="C63" s="65"/>
      <c r="E63" s="123"/>
      <c r="F63" s="123"/>
      <c r="G63" s="124"/>
      <c r="H63" s="125"/>
      <c r="I63" s="150"/>
      <c r="J63" s="122"/>
      <c r="K63" s="149"/>
    </row>
    <row r="64" spans="1:13" hidden="1" outlineLevel="1">
      <c r="A64" s="1" t="s">
        <v>131</v>
      </c>
      <c r="B64" t="s">
        <v>132</v>
      </c>
      <c r="C64" s="65"/>
      <c r="E64" s="123"/>
      <c r="F64" s="123"/>
      <c r="G64" s="124"/>
      <c r="H64" s="125"/>
      <c r="I64" s="150"/>
      <c r="J64" s="122"/>
      <c r="K64" s="149"/>
      <c r="M64" t="s">
        <v>65</v>
      </c>
    </row>
    <row r="65" spans="1:13" hidden="1" outlineLevel="1">
      <c r="A65" s="1" t="s">
        <v>133</v>
      </c>
      <c r="B65" t="s">
        <v>134</v>
      </c>
      <c r="C65" s="65"/>
      <c r="E65" s="123"/>
      <c r="F65" s="123"/>
      <c r="G65" s="124"/>
      <c r="H65" s="125"/>
      <c r="I65" s="150"/>
      <c r="J65" s="122"/>
      <c r="K65" s="149"/>
    </row>
    <row r="66" spans="1:13" hidden="1" outlineLevel="1">
      <c r="A66" s="1" t="s">
        <v>135</v>
      </c>
      <c r="C66" s="65"/>
      <c r="E66" s="123"/>
      <c r="F66" s="123"/>
      <c r="G66" s="124"/>
      <c r="H66" s="125"/>
      <c r="I66" s="150"/>
      <c r="J66" s="122"/>
      <c r="K66" s="149"/>
    </row>
    <row r="67" spans="1:13" hidden="1" outlineLevel="1">
      <c r="A67" s="1" t="s">
        <v>136</v>
      </c>
      <c r="B67" s="126"/>
      <c r="C67" s="65"/>
      <c r="E67" s="123"/>
      <c r="F67" s="123"/>
      <c r="G67" s="124"/>
      <c r="H67" s="125"/>
      <c r="I67" s="150"/>
      <c r="J67" s="122"/>
      <c r="K67" s="149"/>
    </row>
    <row r="68" spans="1:13" hidden="1" outlineLevel="1">
      <c r="A68" s="1" t="s">
        <v>137</v>
      </c>
      <c r="B68" t="s">
        <v>138</v>
      </c>
      <c r="D68" s="122"/>
      <c r="E68" s="123"/>
      <c r="F68" s="123"/>
      <c r="G68" s="124"/>
      <c r="H68" s="125"/>
      <c r="I68" s="150"/>
      <c r="J68" s="122"/>
      <c r="K68" s="149"/>
      <c r="M68" t="s">
        <v>65</v>
      </c>
    </row>
    <row r="69" spans="1:13" hidden="1" outlineLevel="1">
      <c r="A69" s="1" t="s">
        <v>139</v>
      </c>
      <c r="D69" s="122"/>
      <c r="E69" s="123"/>
      <c r="F69" s="123"/>
      <c r="G69" s="124"/>
      <c r="H69" s="125"/>
      <c r="I69" s="150"/>
      <c r="J69" s="122"/>
      <c r="K69" s="149"/>
    </row>
    <row r="70" spans="1:13" hidden="1" outlineLevel="1">
      <c r="A70" s="1" t="s">
        <v>140</v>
      </c>
      <c r="D70" s="122"/>
      <c r="E70" s="123"/>
      <c r="F70" s="123"/>
      <c r="G70" s="124"/>
      <c r="H70" s="125"/>
      <c r="I70" s="150"/>
      <c r="J70" s="122"/>
      <c r="K70" s="149"/>
    </row>
    <row r="71" spans="1:13" hidden="1" outlineLevel="1">
      <c r="A71" s="1" t="s">
        <v>141</v>
      </c>
      <c r="B71" s="126"/>
      <c r="D71" s="122"/>
      <c r="E71" s="123"/>
      <c r="F71" s="123"/>
      <c r="G71" s="124"/>
      <c r="H71" s="125"/>
      <c r="I71" s="150"/>
      <c r="J71" s="122"/>
      <c r="K71" s="149"/>
    </row>
    <row r="72" spans="1:13" hidden="1" outlineLevel="1">
      <c r="A72" s="1" t="s">
        <v>142</v>
      </c>
      <c r="B72" t="s">
        <v>143</v>
      </c>
      <c r="D72" s="122"/>
      <c r="E72" s="123"/>
      <c r="F72" s="123"/>
      <c r="G72" s="124"/>
      <c r="H72" s="125"/>
      <c r="I72" s="150"/>
      <c r="J72" s="122"/>
      <c r="K72" s="149"/>
      <c r="M72" t="s">
        <v>65</v>
      </c>
    </row>
    <row r="73" spans="1:13" hidden="1" outlineLevel="1">
      <c r="A73" s="1" t="s">
        <v>144</v>
      </c>
      <c r="B73" t="s">
        <v>145</v>
      </c>
      <c r="D73" s="122"/>
      <c r="E73" s="123"/>
      <c r="F73" s="123"/>
      <c r="G73" s="124"/>
      <c r="H73" s="125"/>
      <c r="I73" s="150"/>
      <c r="J73" s="122"/>
      <c r="K73" s="149"/>
    </row>
    <row r="74" spans="1:13" hidden="1" outlineLevel="1">
      <c r="A74" s="1" t="s">
        <v>146</v>
      </c>
      <c r="D74" s="122"/>
      <c r="E74" s="123"/>
      <c r="F74" s="123"/>
      <c r="G74" s="124"/>
      <c r="H74" s="125"/>
      <c r="I74" s="150"/>
      <c r="J74" s="122"/>
      <c r="K74" s="149"/>
    </row>
    <row r="75" spans="1:13" hidden="1" outlineLevel="1">
      <c r="A75" s="1" t="s">
        <v>147</v>
      </c>
      <c r="D75" s="122"/>
      <c r="E75" s="123"/>
      <c r="F75" s="123"/>
      <c r="G75" s="124"/>
      <c r="H75" s="125"/>
      <c r="I75" s="150"/>
      <c r="J75" s="122"/>
      <c r="K75" s="149"/>
    </row>
    <row r="76" spans="1:13" hidden="1" outlineLevel="1" collapsed="1">
      <c r="A76" s="1" t="s">
        <v>148</v>
      </c>
      <c r="B76" s="17"/>
      <c r="D76" s="122"/>
      <c r="E76" s="123"/>
      <c r="F76" s="123"/>
      <c r="G76" s="124"/>
      <c r="H76" s="125"/>
      <c r="I76" s="150"/>
      <c r="J76" s="122"/>
      <c r="K76" s="149"/>
    </row>
    <row r="77" spans="1:13" hidden="1" outlineLevel="1">
      <c r="A77" s="1" t="s">
        <v>149</v>
      </c>
      <c r="B77" t="s">
        <v>150</v>
      </c>
      <c r="D77" s="122"/>
      <c r="E77" s="123"/>
      <c r="F77" s="123"/>
      <c r="G77" s="124"/>
      <c r="H77" s="125"/>
      <c r="I77" s="165">
        <v>3</v>
      </c>
      <c r="J77" s="122"/>
      <c r="K77" s="149"/>
      <c r="L77" s="166"/>
      <c r="M77" t="s">
        <v>65</v>
      </c>
    </row>
    <row r="78" spans="1:13" hidden="1" outlineLevel="1">
      <c r="A78" s="1" t="s">
        <v>151</v>
      </c>
      <c r="D78" s="122"/>
      <c r="E78" s="123"/>
      <c r="F78" s="123"/>
      <c r="G78" s="124"/>
      <c r="H78" s="125"/>
      <c r="I78" s="150"/>
      <c r="J78" s="122"/>
      <c r="K78" s="149"/>
    </row>
    <row r="79" spans="1:13" hidden="1" outlineLevel="1">
      <c r="A79" s="1" t="s">
        <v>152</v>
      </c>
      <c r="D79" s="122"/>
      <c r="E79" s="123"/>
      <c r="F79" s="123"/>
      <c r="G79" s="124"/>
      <c r="H79" s="125"/>
      <c r="I79" s="150"/>
      <c r="J79" s="122"/>
      <c r="K79" s="149"/>
    </row>
    <row r="80" spans="1:13" hidden="1" outlineLevel="1">
      <c r="A80" s="1" t="s">
        <v>153</v>
      </c>
      <c r="D80" s="122"/>
      <c r="E80" s="123"/>
      <c r="F80" s="123"/>
      <c r="G80" s="124"/>
      <c r="H80" s="125"/>
      <c r="I80" s="150"/>
      <c r="J80" s="122"/>
      <c r="K80" s="149"/>
    </row>
    <row r="81" spans="1:13" hidden="1" outlineLevel="1">
      <c r="A81" s="1" t="s">
        <v>154</v>
      </c>
      <c r="D81" s="122"/>
      <c r="E81" s="123"/>
      <c r="F81" s="123"/>
      <c r="G81" s="124"/>
      <c r="H81" s="125"/>
      <c r="I81" s="150"/>
      <c r="J81" s="122"/>
      <c r="K81" s="149"/>
    </row>
    <row r="82" spans="1:13" hidden="1" outlineLevel="1">
      <c r="A82" s="1" t="s">
        <v>155</v>
      </c>
      <c r="D82" s="122"/>
      <c r="E82" s="123"/>
      <c r="F82" s="123"/>
      <c r="G82" s="124"/>
      <c r="H82" s="125"/>
      <c r="I82" s="150"/>
      <c r="J82" s="122"/>
      <c r="K82" s="149"/>
    </row>
    <row r="83" spans="1:13" hidden="1" outlineLevel="1">
      <c r="A83" s="1" t="s">
        <v>156</v>
      </c>
      <c r="D83" s="122"/>
      <c r="E83" s="123"/>
      <c r="F83" s="123"/>
      <c r="G83" s="124"/>
      <c r="H83" s="125"/>
      <c r="I83" s="150"/>
      <c r="J83" s="122"/>
      <c r="K83" s="149"/>
    </row>
    <row r="84" spans="1:13" hidden="1" outlineLevel="1">
      <c r="A84" s="1" t="s">
        <v>157</v>
      </c>
      <c r="B84" t="s">
        <v>158</v>
      </c>
      <c r="D84" s="122"/>
      <c r="E84" s="123"/>
      <c r="F84" s="123"/>
      <c r="G84" s="124"/>
      <c r="H84" s="125"/>
      <c r="I84" s="150"/>
      <c r="J84" s="122"/>
      <c r="K84" s="149"/>
      <c r="M84" t="s">
        <v>65</v>
      </c>
    </row>
    <row r="85" spans="1:13" hidden="1" outlineLevel="1">
      <c r="A85" s="1" t="s">
        <v>159</v>
      </c>
      <c r="D85" s="122"/>
      <c r="E85" s="123"/>
      <c r="F85" s="123"/>
      <c r="G85" s="124"/>
      <c r="H85" s="125"/>
      <c r="I85" s="150"/>
      <c r="J85" s="122"/>
      <c r="K85" s="149"/>
    </row>
    <row r="86" spans="1:13" hidden="1" outlineLevel="1">
      <c r="A86" s="1" t="s">
        <v>160</v>
      </c>
      <c r="D86" s="122"/>
      <c r="E86" s="123"/>
      <c r="F86" s="123"/>
      <c r="G86" s="124"/>
      <c r="H86" s="125"/>
      <c r="I86" s="150"/>
      <c r="J86" s="122"/>
      <c r="K86" s="149"/>
    </row>
    <row r="87" spans="1:13" hidden="1" outlineLevel="1">
      <c r="A87" s="1" t="s">
        <v>161</v>
      </c>
      <c r="D87" s="122"/>
      <c r="E87" s="123"/>
      <c r="F87" s="123"/>
      <c r="G87" s="124"/>
      <c r="H87" s="125"/>
      <c r="I87" s="150"/>
      <c r="J87" s="122"/>
      <c r="K87" s="149"/>
    </row>
    <row r="88" spans="1:13" hidden="1" outlineLevel="1">
      <c r="A88" s="1" t="s">
        <v>162</v>
      </c>
      <c r="D88" s="122"/>
      <c r="E88" s="123"/>
      <c r="F88" s="123"/>
      <c r="G88" s="124"/>
      <c r="H88" s="125"/>
      <c r="I88" s="150"/>
      <c r="J88" s="122"/>
      <c r="K88" s="149"/>
    </row>
    <row r="89" spans="1:13" hidden="1" outlineLevel="1">
      <c r="A89" s="1" t="s">
        <v>163</v>
      </c>
      <c r="D89" s="122"/>
      <c r="E89" s="123"/>
      <c r="F89" s="123"/>
      <c r="G89" s="124"/>
      <c r="H89" s="125"/>
      <c r="I89" s="150"/>
      <c r="J89" s="122"/>
      <c r="K89" s="149"/>
    </row>
    <row r="90" spans="1:13" hidden="1" outlineLevel="1">
      <c r="A90" s="1" t="s">
        <v>164</v>
      </c>
      <c r="D90" s="122"/>
      <c r="E90" s="123"/>
      <c r="F90" s="123"/>
      <c r="G90" s="124"/>
      <c r="H90" s="125"/>
      <c r="I90" s="150"/>
      <c r="J90" s="122"/>
      <c r="K90" s="149"/>
    </row>
    <row r="91" spans="1:13" hidden="1" outlineLevel="1">
      <c r="A91" s="1" t="s">
        <v>165</v>
      </c>
      <c r="B91" t="s">
        <v>166</v>
      </c>
      <c r="D91" s="122"/>
      <c r="E91" s="123"/>
      <c r="F91" s="123"/>
      <c r="G91" s="124"/>
      <c r="H91" s="125"/>
      <c r="I91" s="150"/>
      <c r="J91" s="122"/>
      <c r="K91" s="149"/>
      <c r="M91" t="s">
        <v>65</v>
      </c>
    </row>
    <row r="92" spans="1:13" hidden="1" outlineLevel="1">
      <c r="A92" s="1" t="s">
        <v>167</v>
      </c>
      <c r="B92" t="s">
        <v>168</v>
      </c>
      <c r="D92" s="122"/>
      <c r="E92" s="123"/>
      <c r="F92" s="123"/>
      <c r="G92" s="124"/>
      <c r="H92" s="125"/>
      <c r="I92" s="150"/>
      <c r="J92" s="122"/>
      <c r="K92" s="149"/>
    </row>
    <row r="93" spans="1:13" hidden="1" outlineLevel="1">
      <c r="A93" s="1" t="s">
        <v>169</v>
      </c>
      <c r="B93" t="s">
        <v>170</v>
      </c>
      <c r="D93" s="122"/>
      <c r="E93" s="123"/>
      <c r="F93" s="123"/>
      <c r="G93" s="124"/>
      <c r="H93" s="125"/>
      <c r="I93" s="150"/>
      <c r="J93" s="122"/>
      <c r="K93" s="149"/>
    </row>
    <row r="94" spans="1:13" hidden="1" outlineLevel="1">
      <c r="A94" s="1" t="s">
        <v>171</v>
      </c>
      <c r="D94" s="122"/>
      <c r="E94" s="123"/>
      <c r="F94" s="123"/>
      <c r="G94" s="124"/>
      <c r="H94" s="125"/>
      <c r="I94" s="150"/>
      <c r="J94" s="122"/>
      <c r="K94" s="149"/>
    </row>
    <row r="95" spans="1:13" hidden="1" outlineLevel="1">
      <c r="A95" s="1" t="s">
        <v>172</v>
      </c>
      <c r="D95" s="122"/>
      <c r="E95" s="123"/>
      <c r="F95" s="123"/>
      <c r="G95" s="124"/>
      <c r="H95" s="125"/>
      <c r="I95" s="150"/>
      <c r="J95" s="122"/>
      <c r="K95" s="149"/>
    </row>
    <row r="96" spans="1:13" hidden="1" outlineLevel="1">
      <c r="A96" s="1" t="s">
        <v>173</v>
      </c>
      <c r="B96" t="s">
        <v>174</v>
      </c>
      <c r="D96" s="122"/>
      <c r="E96" s="123"/>
      <c r="F96" s="123"/>
      <c r="G96" s="124"/>
      <c r="H96" s="125"/>
      <c r="I96" s="150"/>
      <c r="J96" s="122"/>
      <c r="K96" s="149"/>
      <c r="M96" t="s">
        <v>65</v>
      </c>
    </row>
    <row r="97" spans="1:13" hidden="1" outlineLevel="1">
      <c r="A97" s="1" t="s">
        <v>175</v>
      </c>
      <c r="D97" s="122"/>
      <c r="E97" s="123"/>
      <c r="F97" s="123"/>
      <c r="G97" s="124"/>
      <c r="H97" s="125"/>
      <c r="I97" s="150"/>
      <c r="J97" s="122"/>
      <c r="K97" s="149"/>
    </row>
    <row r="98" spans="1:13" hidden="1" outlineLevel="1">
      <c r="A98" s="1" t="s">
        <v>176</v>
      </c>
      <c r="D98" s="122"/>
      <c r="E98" s="123"/>
      <c r="F98" s="123"/>
      <c r="G98" s="124"/>
      <c r="H98" s="125"/>
      <c r="I98" s="150"/>
      <c r="J98" s="122"/>
      <c r="K98" s="149"/>
    </row>
    <row r="99" spans="1:13" hidden="1" outlineLevel="1">
      <c r="A99" s="1" t="s">
        <v>177</v>
      </c>
      <c r="D99" s="122"/>
      <c r="E99" s="123"/>
      <c r="F99" s="123"/>
      <c r="G99" s="124"/>
      <c r="H99" s="125"/>
      <c r="I99" s="150"/>
      <c r="J99" s="122"/>
      <c r="K99" s="149"/>
    </row>
    <row r="100" spans="1:13" hidden="1" outlineLevel="1">
      <c r="A100" s="1" t="s">
        <v>178</v>
      </c>
      <c r="B100" t="s">
        <v>179</v>
      </c>
      <c r="D100" s="122"/>
      <c r="E100" s="123"/>
      <c r="F100" s="123"/>
      <c r="G100" s="124"/>
      <c r="H100" s="125"/>
      <c r="I100" s="150"/>
      <c r="J100" s="122"/>
      <c r="K100" s="149"/>
      <c r="M100" t="s">
        <v>65</v>
      </c>
    </row>
    <row r="101" spans="1:13" hidden="1" outlineLevel="1">
      <c r="A101" s="1" t="s">
        <v>180</v>
      </c>
      <c r="B101" t="s">
        <v>181</v>
      </c>
      <c r="D101" s="122"/>
      <c r="E101" s="123"/>
      <c r="F101" s="123"/>
      <c r="G101" s="124"/>
      <c r="H101" s="125"/>
      <c r="I101" s="150"/>
      <c r="J101" s="122"/>
      <c r="K101" s="149"/>
    </row>
    <row r="102" spans="1:13" hidden="1" outlineLevel="1">
      <c r="A102" s="1" t="s">
        <v>182</v>
      </c>
      <c r="B102" t="s">
        <v>183</v>
      </c>
      <c r="D102" s="122"/>
      <c r="E102" s="123"/>
      <c r="F102" s="123"/>
      <c r="G102" s="124"/>
      <c r="H102" s="125"/>
      <c r="I102" s="150"/>
      <c r="J102" s="122"/>
      <c r="K102" s="149"/>
    </row>
    <row r="103" spans="1:13" hidden="1" outlineLevel="1">
      <c r="A103" s="1" t="s">
        <v>184</v>
      </c>
      <c r="D103" s="122"/>
      <c r="E103" s="123"/>
      <c r="F103" s="123"/>
      <c r="G103" s="124"/>
      <c r="H103" s="125"/>
      <c r="I103" s="150"/>
      <c r="J103" s="122"/>
      <c r="K103" s="149"/>
    </row>
    <row r="104" spans="1:13" hidden="1" outlineLevel="1">
      <c r="A104" s="1" t="s">
        <v>185</v>
      </c>
      <c r="D104" s="122"/>
      <c r="E104" s="123"/>
      <c r="F104" s="123"/>
      <c r="G104" s="124"/>
      <c r="H104" s="125"/>
      <c r="I104" s="150"/>
      <c r="J104" s="122"/>
      <c r="K104" s="149"/>
    </row>
    <row r="105" spans="1:13" hidden="1" outlineLevel="1" collapsed="1">
      <c r="A105" s="1" t="s">
        <v>186</v>
      </c>
      <c r="B105" t="s">
        <v>187</v>
      </c>
      <c r="D105" s="122"/>
      <c r="E105" s="123"/>
      <c r="F105" s="123"/>
      <c r="G105" s="124"/>
      <c r="H105" s="125"/>
      <c r="I105" s="165">
        <v>1</v>
      </c>
      <c r="J105" s="122"/>
      <c r="K105" s="149"/>
      <c r="L105" s="166"/>
      <c r="M105" t="s">
        <v>65</v>
      </c>
    </row>
    <row r="106" spans="1:13" hidden="1" outlineLevel="1">
      <c r="A106" s="1" t="s">
        <v>188</v>
      </c>
      <c r="D106" s="122"/>
      <c r="E106" s="123"/>
      <c r="F106" s="123"/>
      <c r="G106" s="124"/>
      <c r="H106" s="125"/>
      <c r="I106" s="150"/>
      <c r="J106" s="122"/>
      <c r="K106" s="149"/>
    </row>
    <row r="107" spans="1:13" hidden="1" outlineLevel="1">
      <c r="A107" s="1" t="s">
        <v>189</v>
      </c>
      <c r="D107" s="122"/>
      <c r="E107" s="123"/>
      <c r="F107" s="123"/>
      <c r="G107" s="124"/>
      <c r="H107" s="125"/>
      <c r="I107" s="150"/>
      <c r="J107" s="122"/>
      <c r="K107" s="149"/>
    </row>
    <row r="108" spans="1:13" hidden="1" outlineLevel="1" collapsed="1">
      <c r="A108" s="1" t="s">
        <v>190</v>
      </c>
      <c r="B108" t="s">
        <v>191</v>
      </c>
      <c r="D108" s="122"/>
      <c r="E108" s="123"/>
      <c r="F108" s="123"/>
      <c r="G108" s="124"/>
      <c r="H108" s="125"/>
      <c r="I108" s="165">
        <v>1</v>
      </c>
      <c r="J108" s="122"/>
      <c r="K108" s="149"/>
      <c r="L108" s="166"/>
      <c r="M108" t="s">
        <v>65</v>
      </c>
    </row>
    <row r="109" spans="1:13" hidden="1" outlineLevel="1">
      <c r="A109" s="1" t="s">
        <v>192</v>
      </c>
      <c r="D109" s="122"/>
      <c r="E109" s="123"/>
      <c r="F109" s="123"/>
      <c r="G109" s="124"/>
      <c r="H109" s="125"/>
      <c r="I109" s="150"/>
      <c r="J109" s="122"/>
      <c r="K109" s="149"/>
    </row>
    <row r="110" spans="1:13" hidden="1" outlineLevel="1">
      <c r="A110" s="1" t="s">
        <v>193</v>
      </c>
      <c r="D110" s="122"/>
      <c r="E110" s="123"/>
      <c r="F110" s="123"/>
      <c r="G110" s="124"/>
      <c r="H110" s="125"/>
      <c r="I110" s="150"/>
      <c r="J110" s="122"/>
      <c r="K110" s="149"/>
    </row>
    <row r="111" spans="1:13" hidden="1" outlineLevel="1">
      <c r="A111" s="1" t="s">
        <v>194</v>
      </c>
      <c r="D111" s="122"/>
      <c r="E111" s="123"/>
      <c r="F111" s="123"/>
      <c r="G111" s="124"/>
      <c r="H111" s="125"/>
      <c r="I111" s="150"/>
      <c r="J111" s="122"/>
      <c r="K111" s="149"/>
    </row>
    <row r="112" spans="1:13" hidden="1" outlineLevel="1">
      <c r="A112" s="1" t="s">
        <v>195</v>
      </c>
      <c r="B112" t="s">
        <v>196</v>
      </c>
      <c r="D112" s="122"/>
      <c r="E112" s="123"/>
      <c r="F112" s="123"/>
      <c r="G112" s="124"/>
      <c r="H112" s="125"/>
      <c r="I112" s="150"/>
      <c r="J112" s="122"/>
      <c r="K112" s="149"/>
      <c r="M112" t="s">
        <v>65</v>
      </c>
    </row>
    <row r="113" spans="1:13" hidden="1" outlineLevel="1">
      <c r="A113" s="1" t="s">
        <v>197</v>
      </c>
      <c r="D113" s="122"/>
      <c r="E113" s="123"/>
      <c r="F113" s="123"/>
      <c r="G113" s="124"/>
      <c r="H113" s="125"/>
      <c r="I113" s="150"/>
      <c r="J113" s="122"/>
      <c r="K113" s="149"/>
    </row>
    <row r="114" spans="1:13" hidden="1" outlineLevel="1">
      <c r="A114" s="1" t="s">
        <v>198</v>
      </c>
      <c r="D114" s="122"/>
      <c r="E114" s="123"/>
      <c r="F114" s="123"/>
      <c r="G114" s="124"/>
      <c r="H114" s="125"/>
      <c r="I114" s="150"/>
      <c r="J114" s="122"/>
      <c r="K114" s="149"/>
    </row>
    <row r="115" spans="1:13" hidden="1" outlineLevel="1">
      <c r="A115" s="1" t="s">
        <v>199</v>
      </c>
      <c r="D115" s="122"/>
      <c r="E115" s="123"/>
      <c r="F115" s="123"/>
      <c r="G115" s="124"/>
      <c r="H115" s="125"/>
      <c r="I115" s="150"/>
      <c r="J115" s="122"/>
      <c r="K115" s="149"/>
    </row>
    <row r="116" spans="1:13" hidden="1" outlineLevel="1" collapsed="1">
      <c r="A116" s="1" t="s">
        <v>200</v>
      </c>
      <c r="B116" t="s">
        <v>201</v>
      </c>
      <c r="D116" s="122"/>
      <c r="E116" s="123"/>
      <c r="F116" s="123"/>
      <c r="G116" s="124"/>
      <c r="H116" s="125"/>
      <c r="I116" s="165">
        <v>1</v>
      </c>
      <c r="J116" s="122"/>
      <c r="K116" s="149"/>
      <c r="L116" s="166"/>
      <c r="M116" t="s">
        <v>65</v>
      </c>
    </row>
    <row r="117" spans="1:13" hidden="1" outlineLevel="1">
      <c r="A117" s="1" t="s">
        <v>202</v>
      </c>
      <c r="B117" t="s">
        <v>203</v>
      </c>
      <c r="D117" s="122"/>
      <c r="E117" s="123"/>
      <c r="F117" s="123"/>
      <c r="G117" s="124"/>
      <c r="H117" s="125"/>
      <c r="I117" s="150"/>
      <c r="J117" s="122"/>
      <c r="K117" s="149"/>
    </row>
    <row r="118" spans="1:13" hidden="1" outlineLevel="1">
      <c r="A118" s="1" t="s">
        <v>204</v>
      </c>
      <c r="D118" s="122"/>
      <c r="E118" s="123"/>
      <c r="F118" s="123"/>
      <c r="G118" s="124"/>
      <c r="H118" s="125"/>
      <c r="I118" s="150"/>
      <c r="J118" s="122"/>
      <c r="K118" s="149"/>
    </row>
    <row r="119" spans="1:13" hidden="1" outlineLevel="1">
      <c r="A119" s="1" t="s">
        <v>205</v>
      </c>
      <c r="D119" s="122"/>
      <c r="E119" s="123"/>
      <c r="F119" s="123"/>
      <c r="G119" s="124"/>
      <c r="H119" s="125"/>
      <c r="I119" s="150"/>
      <c r="J119" s="122"/>
      <c r="K119" s="149"/>
    </row>
    <row r="120" spans="1:13" hidden="1" outlineLevel="1">
      <c r="A120" s="1" t="s">
        <v>206</v>
      </c>
      <c r="B120" t="s">
        <v>207</v>
      </c>
      <c r="D120" s="122"/>
      <c r="E120" s="123"/>
      <c r="F120" s="123"/>
      <c r="G120" s="124"/>
      <c r="H120" s="125"/>
      <c r="I120" s="150"/>
      <c r="J120" s="122"/>
      <c r="K120" s="149"/>
      <c r="M120" t="s">
        <v>65</v>
      </c>
    </row>
    <row r="121" spans="1:13" hidden="1" outlineLevel="1">
      <c r="A121" s="1" t="s">
        <v>208</v>
      </c>
      <c r="D121" s="122"/>
      <c r="E121" s="123"/>
      <c r="F121" s="123"/>
      <c r="G121" s="124"/>
      <c r="H121" s="125"/>
      <c r="I121" s="150"/>
      <c r="J121" s="122"/>
      <c r="K121" s="149"/>
    </row>
    <row r="122" spans="1:13" hidden="1" outlineLevel="1">
      <c r="A122" s="1" t="s">
        <v>209</v>
      </c>
      <c r="D122" s="122"/>
      <c r="E122" s="123"/>
      <c r="F122" s="123"/>
      <c r="G122" s="124"/>
      <c r="H122" s="125"/>
      <c r="I122" s="150"/>
      <c r="J122" s="122"/>
      <c r="K122" s="149"/>
    </row>
    <row r="123" spans="1:13" hidden="1" outlineLevel="1">
      <c r="A123" s="1" t="s">
        <v>210</v>
      </c>
      <c r="B123" t="s">
        <v>211</v>
      </c>
      <c r="D123" s="122"/>
      <c r="E123" s="123"/>
      <c r="F123" s="123"/>
      <c r="G123" s="124"/>
      <c r="H123" s="125"/>
      <c r="I123" s="150"/>
      <c r="J123" s="122"/>
      <c r="K123" s="149"/>
      <c r="M123" t="s">
        <v>65</v>
      </c>
    </row>
    <row r="124" spans="1:13" hidden="1" outlineLevel="1">
      <c r="A124" s="1" t="s">
        <v>212</v>
      </c>
      <c r="D124" s="122"/>
      <c r="E124" s="123"/>
      <c r="F124" s="123"/>
      <c r="G124" s="124"/>
      <c r="H124" s="125"/>
      <c r="I124" s="150"/>
      <c r="J124" s="122"/>
      <c r="K124" s="149"/>
    </row>
    <row r="125" spans="1:13" hidden="1" outlineLevel="1">
      <c r="A125" s="1" t="s">
        <v>213</v>
      </c>
      <c r="D125" s="122"/>
      <c r="E125" s="123"/>
      <c r="F125" s="123"/>
      <c r="G125" s="124"/>
      <c r="H125" s="125"/>
      <c r="I125" s="150"/>
      <c r="J125" s="122"/>
      <c r="K125" s="149"/>
    </row>
    <row r="126" spans="1:13" hidden="1" outlineLevel="1" collapsed="1">
      <c r="A126" s="154"/>
      <c r="B126" s="155" t="s">
        <v>214</v>
      </c>
      <c r="C126" s="156"/>
      <c r="D126" s="157"/>
      <c r="E126" s="158"/>
      <c r="F126" s="158"/>
      <c r="G126" s="159"/>
      <c r="H126" s="160"/>
      <c r="I126" s="167"/>
      <c r="J126" s="157"/>
      <c r="K126" s="168"/>
      <c r="L126" s="154"/>
      <c r="M126" s="154"/>
    </row>
    <row r="127" spans="1:13" collapsed="1">
      <c r="D127" s="161"/>
      <c r="E127" s="162"/>
      <c r="F127" s="162"/>
      <c r="G127" s="163"/>
      <c r="H127" s="164"/>
      <c r="I127" s="169"/>
      <c r="J127" s="161"/>
      <c r="K127" s="170"/>
    </row>
    <row r="128" spans="1:13">
      <c r="A128" s="104"/>
      <c r="B128" s="104" t="s">
        <v>19</v>
      </c>
      <c r="C128" s="104"/>
      <c r="D128" s="161"/>
      <c r="E128" s="162"/>
      <c r="F128" s="162"/>
      <c r="G128" s="163"/>
      <c r="H128" s="164"/>
      <c r="I128" s="169"/>
      <c r="J128" s="161"/>
      <c r="K128" s="170"/>
    </row>
    <row r="129" spans="1:13">
      <c r="D129" s="161"/>
      <c r="E129" s="162"/>
      <c r="F129" s="162"/>
      <c r="G129" s="163"/>
      <c r="H129" s="164"/>
      <c r="I129" s="169"/>
      <c r="J129" s="161"/>
      <c r="K129" s="170"/>
    </row>
    <row r="130" spans="1:13" hidden="1" outlineLevel="1">
      <c r="B130" t="s">
        <v>215</v>
      </c>
      <c r="D130" s="161"/>
      <c r="E130" s="162"/>
      <c r="F130" s="162"/>
      <c r="G130" s="163"/>
      <c r="H130" s="164"/>
      <c r="I130" s="169"/>
      <c r="J130" s="161"/>
      <c r="K130" s="170"/>
      <c r="M130" t="s">
        <v>65</v>
      </c>
    </row>
    <row r="131" spans="1:13" hidden="1" outlineLevel="1">
      <c r="D131" s="161"/>
      <c r="E131" s="162"/>
      <c r="F131" s="162"/>
      <c r="G131" s="163"/>
      <c r="H131" s="164"/>
      <c r="I131" s="169"/>
      <c r="J131" s="161"/>
      <c r="K131" s="170"/>
    </row>
    <row r="132" spans="1:13" hidden="1" outlineLevel="1">
      <c r="B132" t="s">
        <v>216</v>
      </c>
      <c r="D132" s="161"/>
      <c r="E132" s="162"/>
      <c r="F132" s="162"/>
      <c r="G132" s="163"/>
      <c r="H132" s="164"/>
      <c r="I132" s="169"/>
      <c r="J132" s="161"/>
      <c r="K132" s="170"/>
      <c r="M132" t="s">
        <v>65</v>
      </c>
    </row>
    <row r="133" spans="1:13" hidden="1" outlineLevel="1">
      <c r="D133" s="161"/>
      <c r="E133" s="162"/>
      <c r="F133" s="162"/>
      <c r="G133" s="163"/>
      <c r="H133" s="164"/>
      <c r="I133" s="169"/>
      <c r="J133" s="161"/>
      <c r="K133" s="170"/>
    </row>
    <row r="134" spans="1:13" collapsed="1">
      <c r="A134" t="s">
        <v>217</v>
      </c>
      <c r="B134" s="17" t="s">
        <v>218</v>
      </c>
      <c r="D134" s="161"/>
      <c r="E134" s="162"/>
      <c r="F134" s="162"/>
      <c r="G134" s="163"/>
      <c r="H134" s="164"/>
      <c r="I134" s="169"/>
      <c r="J134" s="161"/>
      <c r="K134" s="170"/>
    </row>
    <row r="135" spans="1:13">
      <c r="A135" t="s">
        <v>219</v>
      </c>
      <c r="D135" s="161"/>
      <c r="E135" s="162"/>
      <c r="F135" s="162"/>
      <c r="G135" s="163"/>
      <c r="H135" s="164"/>
      <c r="I135" s="169"/>
      <c r="J135" s="161"/>
      <c r="K135" s="170"/>
    </row>
    <row r="136" spans="1:13">
      <c r="A136" t="s">
        <v>220</v>
      </c>
      <c r="B136" t="s">
        <v>221</v>
      </c>
      <c r="D136" s="161"/>
      <c r="E136" s="162"/>
      <c r="F136" s="162"/>
      <c r="G136" s="163"/>
      <c r="H136" s="164"/>
      <c r="I136" s="178">
        <v>21</v>
      </c>
      <c r="J136" s="161"/>
      <c r="K136" s="170"/>
      <c r="L136" s="166">
        <f>I136</f>
        <v>21</v>
      </c>
      <c r="M136" t="s">
        <v>222</v>
      </c>
    </row>
    <row r="137" spans="1:13">
      <c r="A137" t="s">
        <v>223</v>
      </c>
      <c r="D137" s="161"/>
      <c r="E137" s="162"/>
      <c r="F137" s="162"/>
      <c r="G137" s="163"/>
      <c r="H137" s="164"/>
      <c r="I137" s="179"/>
      <c r="J137" s="161"/>
      <c r="K137" s="170"/>
      <c r="L137" s="166"/>
    </row>
    <row r="138" spans="1:13">
      <c r="A138" t="s">
        <v>224</v>
      </c>
      <c r="B138" t="s">
        <v>225</v>
      </c>
      <c r="D138" s="161"/>
      <c r="E138" s="162"/>
      <c r="F138" s="162"/>
      <c r="G138" s="163"/>
      <c r="H138" s="164"/>
      <c r="I138" s="178">
        <v>17</v>
      </c>
      <c r="J138" s="161"/>
      <c r="K138" s="170"/>
      <c r="L138" s="166">
        <f>I138</f>
        <v>17</v>
      </c>
      <c r="M138" t="s">
        <v>222</v>
      </c>
    </row>
    <row r="139" spans="1:13">
      <c r="A139" t="s">
        <v>226</v>
      </c>
      <c r="D139" s="161"/>
      <c r="E139" s="162"/>
      <c r="F139" s="162"/>
      <c r="G139" s="163"/>
      <c r="H139" s="164"/>
      <c r="I139" s="179"/>
      <c r="J139" s="161"/>
      <c r="K139" s="170"/>
      <c r="L139" s="166"/>
    </row>
    <row r="140" spans="1:13">
      <c r="A140" t="s">
        <v>227</v>
      </c>
      <c r="B140" t="s">
        <v>228</v>
      </c>
      <c r="D140" s="161"/>
      <c r="E140" s="162"/>
      <c r="F140" s="162"/>
      <c r="G140" s="163"/>
      <c r="H140" s="164"/>
      <c r="I140" s="178">
        <v>12</v>
      </c>
      <c r="J140" s="161"/>
      <c r="K140" s="170"/>
      <c r="L140" s="166">
        <f>I140</f>
        <v>12</v>
      </c>
      <c r="M140" t="s">
        <v>222</v>
      </c>
    </row>
    <row r="141" spans="1:13">
      <c r="A141" t="s">
        <v>229</v>
      </c>
      <c r="D141" s="161"/>
      <c r="E141" s="162"/>
      <c r="F141" s="162"/>
      <c r="G141" s="163"/>
      <c r="H141" s="164"/>
      <c r="I141" s="179"/>
      <c r="J141" s="161"/>
      <c r="K141" s="170"/>
      <c r="L141" s="166"/>
    </row>
    <row r="142" spans="1:13">
      <c r="A142" t="s">
        <v>230</v>
      </c>
      <c r="B142" t="s">
        <v>231</v>
      </c>
      <c r="D142" s="161"/>
      <c r="E142" s="162"/>
      <c r="F142" s="162"/>
      <c r="G142" s="163"/>
      <c r="H142" s="164"/>
      <c r="I142" s="178">
        <v>18</v>
      </c>
      <c r="J142" s="161"/>
      <c r="K142" s="170"/>
      <c r="L142" s="166">
        <f>I142</f>
        <v>18</v>
      </c>
      <c r="M142" t="s">
        <v>222</v>
      </c>
    </row>
    <row r="143" spans="1:13">
      <c r="A143" t="s">
        <v>232</v>
      </c>
      <c r="D143" s="161"/>
      <c r="E143" s="162"/>
      <c r="F143" s="162"/>
      <c r="G143" s="163"/>
      <c r="H143" s="164"/>
      <c r="I143" s="179"/>
      <c r="J143" s="161"/>
      <c r="K143" s="170"/>
      <c r="L143" s="166"/>
    </row>
    <row r="144" spans="1:13">
      <c r="A144" t="s">
        <v>233</v>
      </c>
      <c r="B144" t="s">
        <v>234</v>
      </c>
      <c r="D144" s="161"/>
      <c r="E144" s="162"/>
      <c r="F144" s="162"/>
      <c r="G144" s="163"/>
      <c r="H144" s="164"/>
      <c r="I144" s="178">
        <v>1</v>
      </c>
      <c r="J144" s="161"/>
      <c r="K144" s="170"/>
      <c r="L144" s="166">
        <f>I144</f>
        <v>1</v>
      </c>
      <c r="M144" t="s">
        <v>222</v>
      </c>
    </row>
    <row r="145" spans="1:13">
      <c r="A145" t="s">
        <v>235</v>
      </c>
      <c r="D145" s="161"/>
      <c r="E145" s="162"/>
      <c r="F145" s="162"/>
      <c r="G145" s="163"/>
      <c r="H145" s="164"/>
      <c r="I145" s="97"/>
      <c r="J145" s="161"/>
      <c r="K145" s="170"/>
    </row>
    <row r="146" spans="1:13">
      <c r="A146" t="s">
        <v>236</v>
      </c>
      <c r="B146" s="171" t="s">
        <v>237</v>
      </c>
      <c r="D146" s="161"/>
      <c r="E146" s="162"/>
      <c r="F146" s="162"/>
      <c r="G146" s="163"/>
      <c r="H146" s="164"/>
      <c r="I146" s="97"/>
      <c r="J146" s="161"/>
      <c r="K146" s="170"/>
    </row>
    <row r="147" spans="1:13">
      <c r="A147" t="s">
        <v>238</v>
      </c>
      <c r="B147" t="s">
        <v>239</v>
      </c>
      <c r="D147" s="161"/>
      <c r="E147" s="162"/>
      <c r="F147" s="162"/>
      <c r="G147" s="163"/>
      <c r="H147" s="164"/>
      <c r="I147" s="178">
        <v>1</v>
      </c>
      <c r="J147" s="161"/>
      <c r="K147" s="170"/>
      <c r="L147" s="166">
        <f>I147</f>
        <v>1</v>
      </c>
      <c r="M147" t="s">
        <v>222</v>
      </c>
    </row>
    <row r="148" spans="1:13">
      <c r="A148" t="s">
        <v>240</v>
      </c>
      <c r="D148" s="161"/>
      <c r="E148" s="162"/>
      <c r="F148" s="162"/>
      <c r="G148" s="163"/>
      <c r="H148" s="164"/>
      <c r="I148" s="180"/>
      <c r="J148" s="161"/>
      <c r="K148" s="170"/>
      <c r="L148" s="166"/>
    </row>
    <row r="149" spans="1:13" hidden="1" outlineLevel="1">
      <c r="A149" t="s">
        <v>241</v>
      </c>
      <c r="B149" t="s">
        <v>242</v>
      </c>
      <c r="D149" s="161"/>
      <c r="E149" s="162"/>
      <c r="F149" s="162"/>
      <c r="G149" s="163"/>
      <c r="H149" s="164"/>
      <c r="I149" s="180"/>
      <c r="J149" s="161"/>
      <c r="K149" s="170"/>
      <c r="L149" s="166"/>
      <c r="M149" t="s">
        <v>222</v>
      </c>
    </row>
    <row r="150" spans="1:13" hidden="1" outlineLevel="1">
      <c r="A150" t="s">
        <v>243</v>
      </c>
      <c r="D150" s="161"/>
      <c r="E150" s="162"/>
      <c r="F150" s="162"/>
      <c r="G150" s="163"/>
      <c r="H150" s="164"/>
      <c r="I150" s="180"/>
      <c r="J150" s="161"/>
      <c r="K150" s="170"/>
      <c r="L150" s="166"/>
    </row>
    <row r="151" spans="1:13" hidden="1" outlineLevel="1">
      <c r="A151" t="s">
        <v>244</v>
      </c>
      <c r="B151" t="s">
        <v>245</v>
      </c>
      <c r="D151" s="161"/>
      <c r="E151" s="162"/>
      <c r="F151" s="162"/>
      <c r="G151" s="163"/>
      <c r="H151" s="164"/>
      <c r="I151" s="180"/>
      <c r="J151" s="161"/>
      <c r="K151" s="170"/>
      <c r="L151" s="166"/>
      <c r="M151" t="s">
        <v>222</v>
      </c>
    </row>
    <row r="152" spans="1:13" hidden="1" outlineLevel="1">
      <c r="A152" t="s">
        <v>246</v>
      </c>
      <c r="D152" s="161"/>
      <c r="E152" s="162"/>
      <c r="F152" s="162"/>
      <c r="G152" s="163"/>
      <c r="H152" s="164"/>
      <c r="I152" s="180"/>
      <c r="J152" s="161"/>
      <c r="K152" s="170"/>
      <c r="L152" s="166"/>
    </row>
    <row r="153" spans="1:13" hidden="1" outlineLevel="1">
      <c r="A153" t="s">
        <v>247</v>
      </c>
      <c r="B153" t="s">
        <v>248</v>
      </c>
      <c r="D153" s="161"/>
      <c r="E153" s="162"/>
      <c r="F153" s="162"/>
      <c r="G153" s="163"/>
      <c r="H153" s="164"/>
      <c r="I153" s="180"/>
      <c r="J153" s="161"/>
      <c r="K153" s="170"/>
      <c r="L153" s="166"/>
      <c r="M153" t="s">
        <v>222</v>
      </c>
    </row>
    <row r="154" spans="1:13" hidden="1" outlineLevel="1">
      <c r="A154" t="s">
        <v>249</v>
      </c>
      <c r="D154" s="161"/>
      <c r="E154" s="162"/>
      <c r="F154" s="162"/>
      <c r="G154" s="163"/>
      <c r="H154" s="164"/>
      <c r="I154" s="180"/>
      <c r="J154" s="161"/>
      <c r="K154" s="170"/>
      <c r="L154" s="166"/>
    </row>
    <row r="155" spans="1:13" collapsed="1">
      <c r="A155" t="s">
        <v>250</v>
      </c>
      <c r="B155" t="s">
        <v>251</v>
      </c>
      <c r="D155" s="161"/>
      <c r="E155" s="162"/>
      <c r="F155" s="162"/>
      <c r="G155" s="163"/>
      <c r="H155" s="164"/>
      <c r="I155" s="178">
        <v>1</v>
      </c>
      <c r="J155" s="161"/>
      <c r="K155" s="170"/>
      <c r="L155" s="166">
        <f>I155</f>
        <v>1</v>
      </c>
      <c r="M155" t="s">
        <v>222</v>
      </c>
    </row>
    <row r="156" spans="1:13">
      <c r="A156" t="s">
        <v>252</v>
      </c>
      <c r="D156" s="161"/>
      <c r="E156" s="162"/>
      <c r="F156" s="162"/>
      <c r="G156" s="163"/>
      <c r="H156" s="164"/>
      <c r="I156" s="97"/>
      <c r="J156" s="161"/>
      <c r="K156" s="170"/>
    </row>
    <row r="157" spans="1:13" hidden="1" outlineLevel="1">
      <c r="A157" t="s">
        <v>253</v>
      </c>
      <c r="B157" t="s">
        <v>254</v>
      </c>
      <c r="D157" s="161"/>
      <c r="E157" s="162"/>
      <c r="F157" s="162"/>
      <c r="G157" s="163"/>
      <c r="H157" s="164"/>
      <c r="I157" s="97"/>
      <c r="J157" s="161"/>
      <c r="K157" s="170"/>
      <c r="M157" t="s">
        <v>222</v>
      </c>
    </row>
    <row r="158" spans="1:13" hidden="1" outlineLevel="1">
      <c r="A158" t="s">
        <v>255</v>
      </c>
      <c r="D158" s="161"/>
      <c r="E158" s="162"/>
      <c r="F158" s="162"/>
      <c r="G158" s="163"/>
      <c r="H158" s="164"/>
      <c r="I158" s="97"/>
      <c r="J158" s="161"/>
      <c r="K158" s="170"/>
    </row>
    <row r="159" spans="1:13" hidden="1" outlineLevel="1" collapsed="1">
      <c r="A159" t="s">
        <v>256</v>
      </c>
      <c r="B159" s="171" t="s">
        <v>257</v>
      </c>
      <c r="D159" s="161"/>
      <c r="E159" s="162"/>
      <c r="F159" s="162"/>
      <c r="G159" s="163"/>
      <c r="H159" s="164"/>
      <c r="I159" s="97"/>
      <c r="J159" s="161"/>
      <c r="K159" s="170"/>
    </row>
    <row r="160" spans="1:13" hidden="1" outlineLevel="1">
      <c r="A160" t="s">
        <v>258</v>
      </c>
      <c r="D160" s="161"/>
      <c r="E160" s="162"/>
      <c r="F160" s="162"/>
      <c r="G160" s="163"/>
      <c r="H160" s="164"/>
      <c r="I160" s="97"/>
      <c r="J160" s="161"/>
      <c r="K160" s="170"/>
    </row>
    <row r="161" spans="1:13" hidden="1" outlineLevel="1">
      <c r="A161" t="s">
        <v>259</v>
      </c>
      <c r="B161" t="s">
        <v>260</v>
      </c>
      <c r="D161" s="161"/>
      <c r="E161" s="162"/>
      <c r="F161" s="162"/>
      <c r="G161" s="163"/>
      <c r="H161" s="164"/>
      <c r="I161" s="97"/>
      <c r="J161" s="161"/>
      <c r="K161" s="170"/>
      <c r="M161" t="s">
        <v>65</v>
      </c>
    </row>
    <row r="162" spans="1:13" hidden="1" outlineLevel="1">
      <c r="A162" t="s">
        <v>261</v>
      </c>
      <c r="B162" t="s">
        <v>262</v>
      </c>
      <c r="D162" s="161"/>
      <c r="E162" s="162"/>
      <c r="F162" s="162"/>
      <c r="G162" s="163"/>
      <c r="H162" s="164"/>
      <c r="I162" s="97"/>
      <c r="J162" s="161"/>
      <c r="K162" s="170"/>
    </row>
    <row r="163" spans="1:13" hidden="1" outlineLevel="1">
      <c r="A163" t="s">
        <v>263</v>
      </c>
      <c r="D163" s="161"/>
      <c r="E163" s="162"/>
      <c r="F163" s="162"/>
      <c r="G163" s="163"/>
      <c r="H163" s="164"/>
      <c r="I163" s="97"/>
      <c r="J163" s="161"/>
      <c r="K163" s="170"/>
    </row>
    <row r="164" spans="1:13" hidden="1" outlineLevel="1">
      <c r="A164" t="s">
        <v>264</v>
      </c>
      <c r="B164" t="s">
        <v>265</v>
      </c>
      <c r="D164" s="161"/>
      <c r="E164" s="162"/>
      <c r="F164" s="162"/>
      <c r="G164" s="163"/>
      <c r="H164" s="164"/>
      <c r="I164" s="97"/>
      <c r="J164" s="161"/>
      <c r="K164" s="170"/>
      <c r="M164" t="s">
        <v>266</v>
      </c>
    </row>
    <row r="165" spans="1:13" hidden="1" outlineLevel="1">
      <c r="A165" t="s">
        <v>267</v>
      </c>
      <c r="D165" s="161"/>
      <c r="E165" s="162"/>
      <c r="F165" s="162"/>
      <c r="G165" s="163"/>
      <c r="H165" s="164"/>
      <c r="I165" s="97"/>
      <c r="J165" s="161"/>
      <c r="K165" s="170"/>
    </row>
    <row r="166" spans="1:13" hidden="1" outlineLevel="1">
      <c r="A166" t="s">
        <v>268</v>
      </c>
      <c r="B166" t="s">
        <v>269</v>
      </c>
      <c r="D166" s="161"/>
      <c r="E166" s="162"/>
      <c r="F166" s="162"/>
      <c r="G166" s="163"/>
      <c r="H166" s="164"/>
      <c r="I166" s="97"/>
      <c r="J166" s="161"/>
      <c r="K166" s="170"/>
      <c r="M166" t="s">
        <v>270</v>
      </c>
    </row>
    <row r="167" spans="1:13" hidden="1" outlineLevel="1">
      <c r="A167" t="s">
        <v>271</v>
      </c>
      <c r="D167" s="161"/>
      <c r="E167" s="162"/>
      <c r="F167" s="162"/>
      <c r="G167" s="163"/>
      <c r="H167" s="164"/>
      <c r="I167" s="97"/>
      <c r="J167" s="161"/>
      <c r="K167" s="170"/>
    </row>
    <row r="168" spans="1:13" hidden="1" outlineLevel="1">
      <c r="A168" t="s">
        <v>272</v>
      </c>
      <c r="B168" t="s">
        <v>273</v>
      </c>
      <c r="D168" s="161"/>
      <c r="E168" s="162"/>
      <c r="F168" s="162"/>
      <c r="G168" s="163"/>
      <c r="H168" s="164"/>
      <c r="I168" s="97"/>
      <c r="J168" s="161"/>
      <c r="K168" s="170"/>
      <c r="M168" t="s">
        <v>266</v>
      </c>
    </row>
    <row r="169" spans="1:13" hidden="1" outlineLevel="1">
      <c r="A169" t="s">
        <v>274</v>
      </c>
      <c r="D169" s="161"/>
      <c r="E169" s="162"/>
      <c r="F169" s="162"/>
      <c r="G169" s="163"/>
      <c r="H169" s="164"/>
      <c r="I169" s="97"/>
      <c r="J169" s="161"/>
      <c r="K169" s="170"/>
    </row>
    <row r="170" spans="1:13" hidden="1" outlineLevel="1">
      <c r="A170" t="s">
        <v>275</v>
      </c>
      <c r="B170" t="s">
        <v>276</v>
      </c>
      <c r="D170" s="161"/>
      <c r="E170" s="162"/>
      <c r="F170" s="162"/>
      <c r="G170" s="163"/>
      <c r="H170" s="164"/>
      <c r="I170" s="97"/>
      <c r="J170" s="161"/>
      <c r="K170" s="170"/>
      <c r="M170" t="s">
        <v>270</v>
      </c>
    </row>
    <row r="171" spans="1:13" hidden="1" outlineLevel="1">
      <c r="A171" t="s">
        <v>277</v>
      </c>
      <c r="D171" s="161"/>
      <c r="E171" s="162"/>
      <c r="F171" s="162"/>
      <c r="G171" s="163"/>
      <c r="H171" s="164"/>
      <c r="I171" s="163"/>
      <c r="J171" s="181"/>
      <c r="K171" s="170"/>
    </row>
    <row r="172" spans="1:13" hidden="1" outlineLevel="1">
      <c r="A172" t="s">
        <v>278</v>
      </c>
      <c r="B172" t="s">
        <v>279</v>
      </c>
      <c r="D172" s="161"/>
      <c r="E172" s="162"/>
      <c r="F172" s="162"/>
      <c r="G172" s="163"/>
      <c r="H172" s="164"/>
      <c r="I172" s="163"/>
      <c r="J172"/>
      <c r="K172" s="170"/>
      <c r="M172" t="s">
        <v>270</v>
      </c>
    </row>
    <row r="173" spans="1:13" hidden="1" outlineLevel="1">
      <c r="A173" t="s">
        <v>280</v>
      </c>
      <c r="B173" t="s">
        <v>281</v>
      </c>
      <c r="D173" s="161"/>
      <c r="E173" s="162"/>
      <c r="F173" s="162"/>
      <c r="G173" s="163"/>
      <c r="H173" s="164"/>
      <c r="I173" s="163"/>
      <c r="J173"/>
      <c r="K173" s="170"/>
    </row>
    <row r="174" spans="1:13" hidden="1" outlineLevel="1">
      <c r="A174" t="s">
        <v>282</v>
      </c>
      <c r="D174" s="161"/>
      <c r="E174" s="162"/>
      <c r="F174" s="162"/>
      <c r="G174" s="163"/>
      <c r="H174" s="164"/>
      <c r="I174" s="163"/>
      <c r="J174"/>
      <c r="K174" s="170"/>
    </row>
    <row r="175" spans="1:13" collapsed="1">
      <c r="A175" t="s">
        <v>283</v>
      </c>
      <c r="B175" s="17" t="s">
        <v>284</v>
      </c>
      <c r="D175" s="161"/>
      <c r="E175" s="162"/>
      <c r="F175" s="162"/>
      <c r="G175" s="163"/>
      <c r="H175" s="164"/>
      <c r="I175" s="163"/>
      <c r="J175"/>
      <c r="K175" s="170"/>
    </row>
    <row r="176" spans="1:13">
      <c r="A176" t="s">
        <v>285</v>
      </c>
      <c r="B176" t="s">
        <v>1793</v>
      </c>
      <c r="D176" s="161"/>
      <c r="E176" s="162"/>
      <c r="F176" s="162"/>
      <c r="G176" s="163"/>
      <c r="H176" s="164"/>
      <c r="I176" s="163"/>
      <c r="J176"/>
      <c r="K176" s="170"/>
      <c r="L176" s="166">
        <f>I179</f>
        <v>42.72</v>
      </c>
      <c r="M176" t="s">
        <v>82</v>
      </c>
    </row>
    <row r="177" spans="1:13">
      <c r="A177" t="s">
        <v>286</v>
      </c>
      <c r="D177" s="161"/>
      <c r="E177" s="162"/>
      <c r="F177" s="162"/>
      <c r="G177" s="163"/>
      <c r="H177" s="164"/>
      <c r="I177" s="163"/>
      <c r="J177"/>
      <c r="K177" s="170"/>
    </row>
    <row r="178" spans="1:13">
      <c r="A178" t="s">
        <v>287</v>
      </c>
      <c r="B178" s="172" t="s">
        <v>1794</v>
      </c>
      <c r="C178" s="172" t="s">
        <v>1795</v>
      </c>
      <c r="D178" s="173"/>
      <c r="E178" s="174">
        <v>1</v>
      </c>
      <c r="F178" s="174">
        <v>1</v>
      </c>
      <c r="G178" s="175">
        <v>42.72</v>
      </c>
      <c r="H178" s="176">
        <v>1</v>
      </c>
      <c r="I178" s="175">
        <f>H178*G178*F178*E178</f>
        <v>42.72</v>
      </c>
      <c r="J178"/>
      <c r="K178" s="170"/>
    </row>
    <row r="179" spans="1:13">
      <c r="A179" t="s">
        <v>289</v>
      </c>
      <c r="B179" s="172"/>
      <c r="C179" s="177">
        <f>21360*2</f>
        <v>42720</v>
      </c>
      <c r="D179" s="173"/>
      <c r="E179" s="174"/>
      <c r="F179" s="174"/>
      <c r="G179" s="175"/>
      <c r="H179" s="176"/>
      <c r="I179" s="182">
        <f>I178</f>
        <v>42.72</v>
      </c>
      <c r="J179"/>
      <c r="K179" s="170"/>
    </row>
    <row r="180" spans="1:13">
      <c r="A180" t="s">
        <v>290</v>
      </c>
      <c r="D180" s="161"/>
      <c r="E180" s="162"/>
      <c r="F180" s="162"/>
      <c r="G180" s="163"/>
      <c r="H180" s="164"/>
      <c r="I180" s="163"/>
      <c r="J180"/>
      <c r="K180" s="170"/>
    </row>
    <row r="181" spans="1:13">
      <c r="A181" t="s">
        <v>292</v>
      </c>
      <c r="B181" t="s">
        <v>288</v>
      </c>
      <c r="D181" s="161"/>
      <c r="E181" s="162"/>
      <c r="F181" s="162"/>
      <c r="G181" s="163"/>
      <c r="H181" s="164"/>
      <c r="I181" s="163"/>
      <c r="J181"/>
      <c r="K181" s="170"/>
      <c r="L181" s="166">
        <f>I187</f>
        <v>372.71999999999997</v>
      </c>
      <c r="M181" t="s">
        <v>82</v>
      </c>
    </row>
    <row r="182" spans="1:13">
      <c r="A182" t="s">
        <v>293</v>
      </c>
      <c r="D182" s="161"/>
      <c r="E182" s="162"/>
      <c r="F182" s="162"/>
      <c r="G182" s="163"/>
      <c r="H182" s="164"/>
      <c r="I182" s="163"/>
      <c r="J182"/>
      <c r="K182" s="170"/>
    </row>
    <row r="183" spans="1:13">
      <c r="A183" t="s">
        <v>294</v>
      </c>
      <c r="B183" s="172" t="s">
        <v>1796</v>
      </c>
      <c r="C183" s="172" t="s">
        <v>1797</v>
      </c>
      <c r="D183" s="173"/>
      <c r="E183" s="174">
        <v>1</v>
      </c>
      <c r="F183" s="174">
        <v>6</v>
      </c>
      <c r="G183" s="175">
        <v>62.12</v>
      </c>
      <c r="H183" s="176">
        <v>1</v>
      </c>
      <c r="I183" s="175">
        <f>H183*G183*F183*E183</f>
        <v>372.71999999999997</v>
      </c>
      <c r="J183"/>
      <c r="K183" s="170"/>
    </row>
    <row r="184" spans="1:13" hidden="1" outlineLevel="1">
      <c r="A184" t="s">
        <v>296</v>
      </c>
      <c r="B184" s="172" t="s">
        <v>291</v>
      </c>
      <c r="C184" s="172"/>
      <c r="D184" s="173"/>
      <c r="E184" s="174"/>
      <c r="F184" s="174"/>
      <c r="G184" s="175"/>
      <c r="H184" s="176"/>
      <c r="I184" s="175"/>
      <c r="J184"/>
      <c r="K184" s="170"/>
      <c r="M184" t="s">
        <v>270</v>
      </c>
    </row>
    <row r="185" spans="1:13" hidden="1" outlineLevel="1">
      <c r="A185" t="s">
        <v>297</v>
      </c>
      <c r="B185" s="172"/>
      <c r="C185" s="172"/>
      <c r="D185" s="173"/>
      <c r="E185" s="174"/>
      <c r="F185" s="174"/>
      <c r="G185" s="175"/>
      <c r="H185" s="176"/>
      <c r="I185" s="175"/>
      <c r="J185"/>
      <c r="K185" s="170"/>
    </row>
    <row r="186" spans="1:13" hidden="1" outlineLevel="1">
      <c r="A186" t="s">
        <v>298</v>
      </c>
      <c r="B186" s="172"/>
      <c r="C186" s="172"/>
      <c r="D186" s="173"/>
      <c r="E186" s="174"/>
      <c r="F186" s="174"/>
      <c r="G186" s="175"/>
      <c r="H186" s="176"/>
      <c r="I186" s="175"/>
      <c r="J186"/>
      <c r="K186" s="170"/>
    </row>
    <row r="187" spans="1:13" collapsed="1">
      <c r="A187" t="s">
        <v>300</v>
      </c>
      <c r="B187" s="172"/>
      <c r="C187" s="177">
        <f>(21360+600*2)*2+(7300+600*2)*2</f>
        <v>62120</v>
      </c>
      <c r="D187" s="173"/>
      <c r="E187" s="174"/>
      <c r="F187" s="174"/>
      <c r="G187" s="175"/>
      <c r="H187" s="176"/>
      <c r="I187" s="182">
        <f>I183</f>
        <v>372.71999999999997</v>
      </c>
      <c r="J187"/>
      <c r="K187" s="170"/>
    </row>
    <row r="188" spans="1:13">
      <c r="A188" t="s">
        <v>301</v>
      </c>
      <c r="D188" s="161"/>
      <c r="E188" s="162"/>
      <c r="F188" s="162"/>
      <c r="G188" s="163"/>
      <c r="H188" s="164"/>
      <c r="I188" s="163"/>
      <c r="J188"/>
      <c r="K188" s="170"/>
    </row>
    <row r="189" spans="1:13">
      <c r="A189" t="s">
        <v>302</v>
      </c>
      <c r="B189" t="s">
        <v>295</v>
      </c>
      <c r="D189" s="161"/>
      <c r="E189" s="162"/>
      <c r="F189" s="162"/>
      <c r="G189" s="163"/>
      <c r="H189" s="164"/>
      <c r="I189" s="163"/>
      <c r="J189"/>
      <c r="K189" s="170"/>
      <c r="L189" s="166">
        <f>I197</f>
        <v>231.97120000000001</v>
      </c>
      <c r="M189" t="s">
        <v>270</v>
      </c>
    </row>
    <row r="190" spans="1:13">
      <c r="A190" t="s">
        <v>304</v>
      </c>
      <c r="D190" s="161"/>
      <c r="E190" s="162"/>
      <c r="F190" s="162"/>
      <c r="G190" s="163"/>
      <c r="H190" s="164"/>
      <c r="I190" s="163"/>
      <c r="J190"/>
      <c r="K190" s="170"/>
    </row>
    <row r="191" spans="1:13">
      <c r="A191" t="s">
        <v>306</v>
      </c>
      <c r="B191" s="172" t="s">
        <v>1794</v>
      </c>
      <c r="C191" s="172" t="s">
        <v>1798</v>
      </c>
      <c r="D191" s="173"/>
      <c r="E191" s="174">
        <v>1</v>
      </c>
      <c r="F191" s="174">
        <v>2</v>
      </c>
      <c r="G191" s="175">
        <v>22.72</v>
      </c>
      <c r="H191" s="176">
        <v>5.1050000000000004</v>
      </c>
      <c r="I191" s="178">
        <f>H191*G191*F191*E191</f>
        <v>231.97120000000001</v>
      </c>
      <c r="J191"/>
      <c r="K191" s="170"/>
    </row>
    <row r="192" spans="1:13" hidden="1" outlineLevel="1">
      <c r="A192" t="s">
        <v>307</v>
      </c>
      <c r="B192" s="172" t="s">
        <v>299</v>
      </c>
      <c r="C192" s="172"/>
      <c r="D192" s="173"/>
      <c r="E192" s="174"/>
      <c r="F192" s="174"/>
      <c r="G192" s="175"/>
      <c r="H192" s="176"/>
      <c r="I192" s="175"/>
      <c r="J192"/>
      <c r="K192" s="170"/>
      <c r="M192" t="s">
        <v>222</v>
      </c>
    </row>
    <row r="193" spans="1:13" hidden="1" outlineLevel="1">
      <c r="A193" t="s">
        <v>309</v>
      </c>
      <c r="B193" s="172"/>
      <c r="C193" s="172"/>
      <c r="D193" s="173"/>
      <c r="E193" s="174"/>
      <c r="F193" s="174"/>
      <c r="G193" s="175"/>
      <c r="H193" s="176"/>
      <c r="I193" s="175"/>
      <c r="J193"/>
      <c r="K193" s="170"/>
    </row>
    <row r="194" spans="1:13" hidden="1" outlineLevel="1">
      <c r="A194" t="s">
        <v>310</v>
      </c>
      <c r="B194" s="172"/>
      <c r="C194" s="172"/>
      <c r="D194" s="173"/>
      <c r="E194" s="174"/>
      <c r="F194" s="174"/>
      <c r="G194" s="175"/>
      <c r="H194" s="176"/>
      <c r="I194" s="175"/>
      <c r="J194"/>
      <c r="K194" s="170"/>
    </row>
    <row r="195" spans="1:13" collapsed="1">
      <c r="A195" t="s">
        <v>312</v>
      </c>
      <c r="B195" s="172"/>
      <c r="C195" s="183">
        <f>21360+680*2</f>
        <v>22720</v>
      </c>
      <c r="D195" s="173"/>
      <c r="E195" s="174"/>
      <c r="F195" s="174"/>
      <c r="G195" s="175"/>
      <c r="H195" s="176"/>
      <c r="I195" s="179"/>
      <c r="J195"/>
      <c r="K195" s="65"/>
    </row>
    <row r="196" spans="1:13">
      <c r="A196" t="s">
        <v>313</v>
      </c>
      <c r="B196" s="172"/>
      <c r="C196" s="172"/>
      <c r="D196" s="173"/>
      <c r="E196" s="174"/>
      <c r="F196" s="174"/>
      <c r="G196" s="175"/>
      <c r="H196" s="176"/>
      <c r="I196" s="179"/>
      <c r="J196"/>
      <c r="K196" s="65"/>
    </row>
    <row r="197" spans="1:13">
      <c r="A197" t="s">
        <v>315</v>
      </c>
      <c r="B197" s="172" t="s">
        <v>1799</v>
      </c>
      <c r="C197" s="177">
        <v>5105</v>
      </c>
      <c r="D197" s="173"/>
      <c r="E197" s="174"/>
      <c r="F197" s="174"/>
      <c r="G197" s="175"/>
      <c r="H197" s="176"/>
      <c r="I197" s="185">
        <f>I191</f>
        <v>231.97120000000001</v>
      </c>
      <c r="J197"/>
      <c r="K197" s="65"/>
    </row>
    <row r="198" spans="1:13">
      <c r="A198" t="s">
        <v>316</v>
      </c>
      <c r="D198" s="161"/>
      <c r="E198" s="162"/>
      <c r="F198" s="162"/>
      <c r="G198" s="163"/>
      <c r="H198" s="164"/>
      <c r="I198" s="169"/>
      <c r="J198"/>
      <c r="K198" s="65"/>
    </row>
    <row r="199" spans="1:13">
      <c r="A199" t="s">
        <v>318</v>
      </c>
      <c r="B199" s="17" t="s">
        <v>303</v>
      </c>
      <c r="D199" s="161"/>
      <c r="E199" s="162"/>
      <c r="F199" s="162"/>
      <c r="G199" s="163"/>
      <c r="H199" s="164"/>
      <c r="I199" s="169"/>
      <c r="J199" s="186"/>
      <c r="K199" s="65"/>
    </row>
    <row r="200" spans="1:13">
      <c r="A200" t="s">
        <v>319</v>
      </c>
      <c r="B200" t="s">
        <v>305</v>
      </c>
      <c r="D200" s="161"/>
      <c r="E200" s="162"/>
      <c r="F200" s="162"/>
      <c r="G200" s="163"/>
      <c r="H200" s="164"/>
      <c r="I200" s="178">
        <v>14</v>
      </c>
      <c r="J200" s="170"/>
      <c r="K200" s="65"/>
      <c r="L200" s="166">
        <f>I200</f>
        <v>14</v>
      </c>
      <c r="M200" t="s">
        <v>222</v>
      </c>
    </row>
    <row r="201" spans="1:13">
      <c r="A201" t="s">
        <v>320</v>
      </c>
      <c r="D201" s="161"/>
      <c r="E201" s="162"/>
      <c r="F201" s="162"/>
      <c r="G201" s="163"/>
      <c r="H201" s="164"/>
      <c r="I201" s="180"/>
      <c r="J201" s="170"/>
      <c r="K201" s="65"/>
      <c r="L201" s="166"/>
    </row>
    <row r="202" spans="1:13" hidden="1" outlineLevel="1">
      <c r="A202" t="s">
        <v>321</v>
      </c>
      <c r="B202" t="s">
        <v>308</v>
      </c>
      <c r="D202" s="161"/>
      <c r="E202" s="162"/>
      <c r="F202" s="162"/>
      <c r="G202" s="163"/>
      <c r="H202" s="164"/>
      <c r="I202" s="180"/>
      <c r="J202" s="170"/>
      <c r="K202" s="65"/>
      <c r="L202" s="166"/>
      <c r="M202" t="s">
        <v>222</v>
      </c>
    </row>
    <row r="203" spans="1:13" hidden="1" outlineLevel="1">
      <c r="A203" t="s">
        <v>323</v>
      </c>
      <c r="D203" s="161"/>
      <c r="E203" s="162"/>
      <c r="F203" s="162"/>
      <c r="G203" s="163"/>
      <c r="H203" s="164"/>
      <c r="I203" s="180"/>
      <c r="J203" s="170"/>
      <c r="K203" s="65"/>
      <c r="L203" s="166"/>
    </row>
    <row r="204" spans="1:13" hidden="1" outlineLevel="1">
      <c r="A204" t="s">
        <v>324</v>
      </c>
      <c r="B204" t="s">
        <v>311</v>
      </c>
      <c r="D204" s="161"/>
      <c r="E204" s="162"/>
      <c r="F204" s="162"/>
      <c r="G204" s="163"/>
      <c r="H204" s="164"/>
      <c r="I204" s="180"/>
      <c r="J204" s="170"/>
      <c r="K204" s="65"/>
      <c r="L204" s="166"/>
      <c r="M204" t="s">
        <v>222</v>
      </c>
    </row>
    <row r="205" spans="1:13" hidden="1" outlineLevel="1">
      <c r="A205" t="s">
        <v>326</v>
      </c>
      <c r="D205" s="161"/>
      <c r="E205" s="162"/>
      <c r="F205" s="162"/>
      <c r="G205" s="163"/>
      <c r="H205" s="164"/>
      <c r="I205" s="180"/>
      <c r="J205" s="170"/>
      <c r="K205" s="65"/>
      <c r="L205" s="166"/>
    </row>
    <row r="206" spans="1:13" hidden="1" outlineLevel="1">
      <c r="A206" t="s">
        <v>327</v>
      </c>
      <c r="B206" t="s">
        <v>314</v>
      </c>
      <c r="D206" s="161"/>
      <c r="E206" s="162"/>
      <c r="F206" s="162"/>
      <c r="G206" s="163"/>
      <c r="H206" s="164"/>
      <c r="I206" s="180"/>
      <c r="J206" s="170"/>
      <c r="K206" s="65"/>
      <c r="L206" s="166"/>
      <c r="M206" t="s">
        <v>222</v>
      </c>
    </row>
    <row r="207" spans="1:13" hidden="1" outlineLevel="1">
      <c r="A207" t="s">
        <v>329</v>
      </c>
      <c r="D207" s="161"/>
      <c r="E207" s="162"/>
      <c r="F207" s="162"/>
      <c r="G207" s="163"/>
      <c r="H207" s="164"/>
      <c r="I207" s="180"/>
      <c r="J207" s="170"/>
      <c r="K207" s="65"/>
      <c r="L207" s="166"/>
    </row>
    <row r="208" spans="1:13" hidden="1" outlineLevel="1">
      <c r="A208" t="s">
        <v>331</v>
      </c>
      <c r="B208" t="s">
        <v>317</v>
      </c>
      <c r="D208" s="161"/>
      <c r="E208" s="162"/>
      <c r="F208" s="162"/>
      <c r="G208" s="163"/>
      <c r="H208" s="164"/>
      <c r="I208" s="180"/>
      <c r="J208" s="170"/>
      <c r="K208" s="65"/>
      <c r="L208" s="166"/>
      <c r="M208" t="s">
        <v>222</v>
      </c>
    </row>
    <row r="209" spans="1:13" hidden="1" outlineLevel="1">
      <c r="A209" t="s">
        <v>332</v>
      </c>
      <c r="D209" s="161"/>
      <c r="E209" s="162"/>
      <c r="F209" s="162"/>
      <c r="G209" s="163"/>
      <c r="H209" s="164"/>
      <c r="I209" s="180"/>
      <c r="J209" s="170"/>
      <c r="K209" s="65"/>
      <c r="L209" s="166"/>
    </row>
    <row r="210" spans="1:13" collapsed="1">
      <c r="A210" t="s">
        <v>333</v>
      </c>
      <c r="B210" t="s">
        <v>1800</v>
      </c>
      <c r="D210" s="161"/>
      <c r="E210" s="162"/>
      <c r="F210" s="162"/>
      <c r="G210" s="163"/>
      <c r="H210" s="164"/>
      <c r="I210" s="178">
        <v>2</v>
      </c>
      <c r="J210" s="170"/>
      <c r="K210" s="65"/>
      <c r="L210" s="166">
        <f>I210</f>
        <v>2</v>
      </c>
      <c r="M210" t="s">
        <v>222</v>
      </c>
    </row>
    <row r="211" spans="1:13">
      <c r="A211" t="s">
        <v>335</v>
      </c>
      <c r="D211" s="161"/>
      <c r="E211" s="162"/>
      <c r="F211" s="162"/>
      <c r="G211" s="163"/>
      <c r="H211" s="164"/>
      <c r="I211" s="180"/>
      <c r="J211" s="170"/>
      <c r="K211" s="65"/>
      <c r="L211" s="166"/>
    </row>
    <row r="212" spans="1:13">
      <c r="A212" t="s">
        <v>336</v>
      </c>
      <c r="B212" t="s">
        <v>322</v>
      </c>
      <c r="D212" s="161"/>
      <c r="E212" s="162"/>
      <c r="F212" s="162"/>
      <c r="G212" s="163"/>
      <c r="H212" s="164"/>
      <c r="I212" s="178">
        <v>30</v>
      </c>
      <c r="J212" s="170"/>
      <c r="K212" s="65"/>
      <c r="L212" s="166">
        <f>I212</f>
        <v>30</v>
      </c>
      <c r="M212" t="s">
        <v>222</v>
      </c>
    </row>
    <row r="213" spans="1:13">
      <c r="A213" t="s">
        <v>1801</v>
      </c>
      <c r="D213" s="161"/>
      <c r="E213" s="162"/>
      <c r="F213" s="162"/>
      <c r="G213" s="163"/>
      <c r="H213" s="164"/>
      <c r="I213" s="97"/>
      <c r="J213" s="170"/>
      <c r="K213" s="65"/>
    </row>
    <row r="214" spans="1:13" hidden="1" outlineLevel="1">
      <c r="A214" t="s">
        <v>1802</v>
      </c>
      <c r="B214" t="s">
        <v>325</v>
      </c>
      <c r="D214" s="161"/>
      <c r="E214" s="162"/>
      <c r="F214" s="162"/>
      <c r="G214" s="163"/>
      <c r="H214" s="164"/>
      <c r="I214" s="97"/>
      <c r="J214" s="170"/>
      <c r="K214" s="65"/>
      <c r="M214" t="s">
        <v>222</v>
      </c>
    </row>
    <row r="215" spans="1:13" hidden="1" outlineLevel="1">
      <c r="A215" t="s">
        <v>1803</v>
      </c>
      <c r="D215" s="161"/>
      <c r="E215" s="162"/>
      <c r="F215" s="162"/>
      <c r="G215" s="163"/>
      <c r="H215" s="164"/>
      <c r="I215" s="97"/>
      <c r="J215" s="170"/>
      <c r="K215" s="65"/>
    </row>
    <row r="216" spans="1:13" collapsed="1">
      <c r="A216" t="s">
        <v>1804</v>
      </c>
      <c r="B216" s="17" t="s">
        <v>328</v>
      </c>
      <c r="D216" s="161"/>
      <c r="E216" s="162"/>
      <c r="F216" s="162"/>
      <c r="G216" s="163"/>
      <c r="H216" s="164"/>
      <c r="I216" s="97"/>
      <c r="J216" s="170"/>
      <c r="K216" s="65"/>
    </row>
    <row r="217" spans="1:13">
      <c r="A217" t="s">
        <v>1805</v>
      </c>
      <c r="B217" t="s">
        <v>330</v>
      </c>
      <c r="D217" s="161"/>
      <c r="E217" s="162"/>
      <c r="F217" s="162"/>
      <c r="G217" s="163"/>
      <c r="H217" s="164"/>
      <c r="I217" s="97"/>
      <c r="J217" s="170"/>
      <c r="K217" s="65"/>
      <c r="L217" s="166">
        <f>I237</f>
        <v>76.418399999999991</v>
      </c>
      <c r="M217" t="s">
        <v>270</v>
      </c>
    </row>
    <row r="218" spans="1:13">
      <c r="A218" t="s">
        <v>1806</v>
      </c>
      <c r="D218" s="161"/>
      <c r="E218" s="162"/>
      <c r="F218" s="162"/>
      <c r="G218" s="163"/>
      <c r="H218" s="164"/>
      <c r="I218" s="97"/>
      <c r="J218" s="170"/>
      <c r="K218" s="65"/>
    </row>
    <row r="219" spans="1:13">
      <c r="A219" t="s">
        <v>1807</v>
      </c>
      <c r="B219" s="172" t="s">
        <v>1794</v>
      </c>
      <c r="C219" s="172" t="s">
        <v>1808</v>
      </c>
      <c r="D219" s="173"/>
      <c r="E219" s="174">
        <v>1</v>
      </c>
      <c r="F219" s="174">
        <v>1</v>
      </c>
      <c r="G219" s="175">
        <v>31.835000000000001</v>
      </c>
      <c r="H219" s="176">
        <v>3</v>
      </c>
      <c r="I219" s="178">
        <f>H219*G219*F219*E219</f>
        <v>95.504999999999995</v>
      </c>
      <c r="J219" s="170"/>
      <c r="K219" s="65"/>
    </row>
    <row r="220" spans="1:13" hidden="1" outlineLevel="1">
      <c r="A220" t="s">
        <v>1809</v>
      </c>
      <c r="B220" s="172" t="s">
        <v>334</v>
      </c>
      <c r="C220" s="172"/>
      <c r="D220" s="173"/>
      <c r="E220" s="174"/>
      <c r="F220" s="174"/>
      <c r="G220" s="175"/>
      <c r="H220" s="176"/>
      <c r="I220" s="180"/>
      <c r="J220" s="170"/>
      <c r="K220" s="65"/>
      <c r="M220" t="str">
        <f>M217</f>
        <v>m2</v>
      </c>
    </row>
    <row r="221" spans="1:13" hidden="1" outlineLevel="1">
      <c r="A221" t="s">
        <v>1810</v>
      </c>
      <c r="B221" s="172"/>
      <c r="C221" s="172"/>
      <c r="D221" s="173"/>
      <c r="E221" s="174"/>
      <c r="F221" s="174"/>
      <c r="G221" s="175"/>
      <c r="H221" s="176"/>
      <c r="I221" s="180"/>
      <c r="J221" s="170"/>
      <c r="K221" s="65"/>
    </row>
    <row r="222" spans="1:13" collapsed="1">
      <c r="A222" t="s">
        <v>1811</v>
      </c>
      <c r="B222" s="172"/>
      <c r="C222" s="183">
        <f>2585+5900+3505+9650+3405+(3395*2)</f>
        <v>31835</v>
      </c>
      <c r="D222" s="173"/>
      <c r="E222" s="174"/>
      <c r="F222" s="174"/>
      <c r="G222" s="175"/>
      <c r="H222" s="176"/>
      <c r="I222" s="180"/>
      <c r="J222" s="170"/>
      <c r="K222" s="65"/>
    </row>
    <row r="223" spans="1:13">
      <c r="A223" t="s">
        <v>1812</v>
      </c>
      <c r="B223" s="172"/>
      <c r="C223" s="172"/>
      <c r="D223" s="173"/>
      <c r="E223" s="174"/>
      <c r="F223" s="174"/>
      <c r="G223" s="175"/>
      <c r="H223" s="176"/>
      <c r="I223" s="180"/>
      <c r="J223" s="170"/>
      <c r="K223" s="65"/>
    </row>
    <row r="224" spans="1:13">
      <c r="A224" t="s">
        <v>1813</v>
      </c>
      <c r="B224" s="172"/>
      <c r="C224" s="184" t="s">
        <v>1814</v>
      </c>
      <c r="D224" s="173"/>
      <c r="E224" s="174"/>
      <c r="F224" s="174"/>
      <c r="G224" s="175"/>
      <c r="H224" s="176"/>
      <c r="I224" s="97"/>
      <c r="J224" s="170"/>
      <c r="K224" s="65"/>
    </row>
    <row r="225" spans="1:13">
      <c r="A225" t="s">
        <v>1815</v>
      </c>
      <c r="D225" s="161"/>
      <c r="E225" s="162"/>
      <c r="F225" s="162"/>
      <c r="G225" s="163"/>
      <c r="H225" s="164"/>
      <c r="I225" s="97"/>
      <c r="J225" s="170"/>
      <c r="K225" s="65"/>
    </row>
    <row r="226" spans="1:13">
      <c r="A226" t="s">
        <v>1816</v>
      </c>
      <c r="B226" s="172" t="s">
        <v>1817</v>
      </c>
      <c r="C226" s="172"/>
      <c r="D226" s="173"/>
      <c r="E226" s="174"/>
      <c r="F226" s="174"/>
      <c r="G226" s="175"/>
      <c r="H226" s="176"/>
      <c r="I226" s="180"/>
      <c r="J226" s="170"/>
      <c r="K226" s="65"/>
    </row>
    <row r="227" spans="1:13">
      <c r="A227" t="s">
        <v>1818</v>
      </c>
      <c r="B227" s="172" t="s">
        <v>1819</v>
      </c>
      <c r="C227" s="183">
        <v>1610</v>
      </c>
      <c r="D227" s="173"/>
      <c r="E227" s="174">
        <v>-1</v>
      </c>
      <c r="F227" s="174">
        <v>4</v>
      </c>
      <c r="G227" s="175">
        <v>1.61</v>
      </c>
      <c r="H227" s="176">
        <v>1.1299999999999999</v>
      </c>
      <c r="I227" s="180">
        <f>H227*G227*F227*E227</f>
        <v>-7.2771999999999997</v>
      </c>
      <c r="J227" s="170"/>
      <c r="K227" s="65"/>
    </row>
    <row r="228" spans="1:13">
      <c r="A228" t="s">
        <v>1820</v>
      </c>
      <c r="B228" s="172"/>
      <c r="C228" s="172"/>
      <c r="D228" s="173"/>
      <c r="E228" s="174"/>
      <c r="F228" s="174"/>
      <c r="G228" s="175"/>
      <c r="H228" s="176"/>
      <c r="I228" s="180"/>
      <c r="J228" s="170"/>
      <c r="K228" s="65"/>
    </row>
    <row r="229" spans="1:13">
      <c r="A229" t="s">
        <v>1821</v>
      </c>
      <c r="B229" s="172"/>
      <c r="C229" s="172" t="s">
        <v>1822</v>
      </c>
      <c r="D229" s="173"/>
      <c r="E229" s="174"/>
      <c r="F229" s="174"/>
      <c r="G229" s="175"/>
      <c r="H229" s="176"/>
      <c r="I229" s="180"/>
      <c r="J229" s="170"/>
      <c r="K229" s="65"/>
    </row>
    <row r="230" spans="1:13">
      <c r="A230" t="s">
        <v>1823</v>
      </c>
      <c r="B230" s="172"/>
      <c r="C230" s="172"/>
      <c r="D230" s="173"/>
      <c r="E230" s="174"/>
      <c r="F230" s="174"/>
      <c r="G230" s="175"/>
      <c r="H230" s="176"/>
      <c r="I230" s="180"/>
      <c r="J230" s="170"/>
      <c r="K230" s="65"/>
    </row>
    <row r="231" spans="1:13">
      <c r="A231" t="s">
        <v>1824</v>
      </c>
      <c r="B231" s="172" t="s">
        <v>1825</v>
      </c>
      <c r="C231" s="183">
        <v>2380</v>
      </c>
      <c r="D231" s="173"/>
      <c r="E231" s="174">
        <v>-1</v>
      </c>
      <c r="F231" s="174">
        <v>1</v>
      </c>
      <c r="G231" s="175">
        <v>2.38</v>
      </c>
      <c r="H231" s="176">
        <v>1.1299999999999999</v>
      </c>
      <c r="I231" s="180">
        <f>H231*G231*F231*E231</f>
        <v>-2.6893999999999996</v>
      </c>
      <c r="J231" s="170"/>
      <c r="K231" s="65"/>
    </row>
    <row r="232" spans="1:13">
      <c r="A232" t="s">
        <v>1826</v>
      </c>
      <c r="B232" s="172"/>
      <c r="C232" s="172"/>
      <c r="D232" s="173"/>
      <c r="E232" s="174"/>
      <c r="F232" s="174"/>
      <c r="G232" s="175"/>
      <c r="H232" s="176"/>
      <c r="I232" s="180"/>
      <c r="J232" s="170"/>
      <c r="K232" s="65"/>
    </row>
    <row r="233" spans="1:13">
      <c r="A233" t="s">
        <v>1827</v>
      </c>
      <c r="B233" s="172"/>
      <c r="C233" s="172" t="s">
        <v>1828</v>
      </c>
      <c r="D233" s="173"/>
      <c r="E233" s="174"/>
      <c r="F233" s="174"/>
      <c r="G233" s="175"/>
      <c r="H233" s="176"/>
      <c r="I233" s="180"/>
      <c r="J233" s="170"/>
      <c r="K233" s="65"/>
    </row>
    <row r="234" spans="1:13">
      <c r="A234" t="s">
        <v>1829</v>
      </c>
      <c r="B234" s="172"/>
      <c r="C234" s="172"/>
      <c r="D234" s="173"/>
      <c r="E234" s="174"/>
      <c r="F234" s="174"/>
      <c r="G234" s="175"/>
      <c r="H234" s="176"/>
      <c r="I234" s="180"/>
      <c r="J234" s="170"/>
      <c r="K234" s="65"/>
    </row>
    <row r="235" spans="1:13">
      <c r="A235" t="s">
        <v>1830</v>
      </c>
      <c r="B235" s="172" t="s">
        <v>1831</v>
      </c>
      <c r="C235" s="183">
        <v>760</v>
      </c>
      <c r="D235" s="173"/>
      <c r="E235" s="174">
        <v>-1</v>
      </c>
      <c r="F235" s="174">
        <v>6</v>
      </c>
      <c r="G235" s="175">
        <v>0.76</v>
      </c>
      <c r="H235" s="176">
        <v>2</v>
      </c>
      <c r="I235" s="180">
        <f>H235*G235*F235*E235</f>
        <v>-9.120000000000001</v>
      </c>
      <c r="J235" s="170"/>
      <c r="K235" s="65"/>
    </row>
    <row r="236" spans="1:13">
      <c r="A236" t="s">
        <v>1832</v>
      </c>
      <c r="B236" s="172"/>
      <c r="C236" s="172"/>
      <c r="D236" s="173"/>
      <c r="E236" s="174"/>
      <c r="F236" s="174"/>
      <c r="G236" s="175"/>
      <c r="H236" s="176"/>
      <c r="I236" s="180"/>
      <c r="J236" s="170"/>
      <c r="K236" s="65"/>
    </row>
    <row r="237" spans="1:13">
      <c r="A237" t="s">
        <v>1833</v>
      </c>
      <c r="B237" s="172"/>
      <c r="C237" s="172" t="s">
        <v>1834</v>
      </c>
      <c r="D237" s="173"/>
      <c r="E237" s="174"/>
      <c r="F237" s="174"/>
      <c r="G237" s="175"/>
      <c r="H237" s="176"/>
      <c r="I237" s="182">
        <f>SUM(I219:I236)</f>
        <v>76.418399999999991</v>
      </c>
      <c r="J237" s="170"/>
      <c r="K237" s="65"/>
    </row>
    <row r="238" spans="1:13">
      <c r="A238" t="s">
        <v>1835</v>
      </c>
      <c r="D238" s="161"/>
      <c r="E238" s="162"/>
      <c r="F238" s="162"/>
      <c r="G238" s="163"/>
      <c r="H238" s="164"/>
      <c r="I238" s="97"/>
      <c r="J238" s="170"/>
      <c r="K238" s="65"/>
    </row>
    <row r="239" spans="1:13">
      <c r="A239" t="s">
        <v>1836</v>
      </c>
      <c r="B239" t="s">
        <v>337</v>
      </c>
      <c r="D239" s="161"/>
      <c r="E239" s="162"/>
      <c r="F239" s="162"/>
      <c r="G239" s="163"/>
      <c r="H239" s="164"/>
      <c r="I239" s="97"/>
      <c r="J239" s="170"/>
      <c r="K239" s="65"/>
      <c r="L239" s="166">
        <f>I269</f>
        <v>95.504999999999995</v>
      </c>
      <c r="M239" t="s">
        <v>270</v>
      </c>
    </row>
    <row r="240" spans="1:13">
      <c r="A240" t="s">
        <v>1837</v>
      </c>
      <c r="D240" s="161"/>
      <c r="E240" s="162"/>
      <c r="F240" s="162"/>
      <c r="G240" s="163"/>
      <c r="H240" s="164"/>
      <c r="I240" s="97"/>
      <c r="J240" s="170"/>
      <c r="K240" s="65"/>
    </row>
    <row r="241" spans="1:13" hidden="1" outlineLevel="1">
      <c r="A241" t="s">
        <v>1838</v>
      </c>
      <c r="B241" t="s">
        <v>338</v>
      </c>
      <c r="D241" s="161"/>
      <c r="E241" s="162"/>
      <c r="F241" s="162"/>
      <c r="G241" s="163"/>
      <c r="H241" s="164"/>
      <c r="I241" s="97"/>
      <c r="J241" s="170"/>
      <c r="K241" s="65"/>
      <c r="M241" t="s">
        <v>270</v>
      </c>
    </row>
    <row r="242" spans="1:13" hidden="1" outlineLevel="1">
      <c r="A242" t="s">
        <v>1839</v>
      </c>
      <c r="B242" t="s">
        <v>339</v>
      </c>
      <c r="D242" s="161"/>
      <c r="E242" s="162"/>
      <c r="F242" s="162"/>
      <c r="G242" s="163"/>
      <c r="H242" s="164"/>
      <c r="I242" s="97"/>
      <c r="J242" s="170"/>
      <c r="K242" s="65"/>
    </row>
    <row r="243" spans="1:13" hidden="1" outlineLevel="1">
      <c r="A243" t="s">
        <v>1840</v>
      </c>
      <c r="D243" s="161"/>
      <c r="E243" s="162"/>
      <c r="F243" s="162"/>
      <c r="G243" s="163"/>
      <c r="H243" s="164"/>
      <c r="I243" s="97"/>
      <c r="J243" s="170"/>
      <c r="K243" s="65"/>
    </row>
    <row r="244" spans="1:13" hidden="1" outlineLevel="1">
      <c r="A244" t="s">
        <v>1841</v>
      </c>
      <c r="B244" t="s">
        <v>340</v>
      </c>
      <c r="D244" s="161"/>
      <c r="E244" s="162"/>
      <c r="F244" s="162"/>
      <c r="G244" s="163"/>
      <c r="H244" s="164"/>
      <c r="I244" s="97"/>
      <c r="J244" s="170"/>
      <c r="K244" s="65"/>
      <c r="M244" t="s">
        <v>270</v>
      </c>
    </row>
    <row r="245" spans="1:13" hidden="1" outlineLevel="1">
      <c r="A245" t="s">
        <v>1842</v>
      </c>
      <c r="D245" s="161"/>
      <c r="E245" s="162"/>
      <c r="F245" s="162"/>
      <c r="G245" s="163"/>
      <c r="H245" s="164"/>
      <c r="I245" s="97"/>
      <c r="J245" s="170"/>
      <c r="K245" s="65"/>
    </row>
    <row r="246" spans="1:13" hidden="1" outlineLevel="1">
      <c r="A246" t="s">
        <v>1843</v>
      </c>
      <c r="B246" t="s">
        <v>341</v>
      </c>
      <c r="D246" s="161"/>
      <c r="E246" s="162"/>
      <c r="F246" s="162"/>
      <c r="G246" s="163"/>
      <c r="H246" s="164"/>
      <c r="I246" s="97"/>
      <c r="J246" s="170"/>
      <c r="K246" s="65"/>
      <c r="M246" t="s">
        <v>270</v>
      </c>
    </row>
    <row r="247" spans="1:13" hidden="1" outlineLevel="1">
      <c r="A247" t="s">
        <v>1844</v>
      </c>
      <c r="D247" s="161"/>
      <c r="E247" s="162"/>
      <c r="F247" s="162"/>
      <c r="G247" s="163"/>
      <c r="H247" s="164"/>
      <c r="I247" s="97"/>
      <c r="J247" s="170"/>
      <c r="K247" s="65"/>
    </row>
    <row r="248" spans="1:13" hidden="1" outlineLevel="1">
      <c r="A248" t="s">
        <v>1845</v>
      </c>
      <c r="D248" s="161"/>
      <c r="E248" s="162"/>
      <c r="F248" s="162"/>
      <c r="G248" s="163"/>
      <c r="H248" s="164"/>
      <c r="I248" s="97"/>
      <c r="J248" s="170"/>
      <c r="K248" s="65"/>
    </row>
    <row r="249" spans="1:13" hidden="1" outlineLevel="1">
      <c r="A249" t="s">
        <v>1846</v>
      </c>
      <c r="B249" s="17" t="s">
        <v>342</v>
      </c>
      <c r="C249" s="17"/>
      <c r="D249" s="161"/>
      <c r="E249" s="162"/>
      <c r="F249" s="162"/>
      <c r="G249" s="163"/>
      <c r="H249" s="164"/>
      <c r="I249" s="97"/>
      <c r="J249" s="170"/>
      <c r="K249" s="65"/>
    </row>
    <row r="250" spans="1:13" hidden="1" outlineLevel="1">
      <c r="A250" t="s">
        <v>1847</v>
      </c>
      <c r="B250" t="s">
        <v>343</v>
      </c>
      <c r="D250" s="161"/>
      <c r="E250" s="162"/>
      <c r="F250" s="162"/>
      <c r="G250" s="163"/>
      <c r="H250" s="164"/>
      <c r="I250" s="97"/>
      <c r="J250" s="170"/>
      <c r="K250" s="65"/>
      <c r="M250" t="s">
        <v>270</v>
      </c>
    </row>
    <row r="251" spans="1:13" hidden="1" outlineLevel="1">
      <c r="A251" t="s">
        <v>1848</v>
      </c>
      <c r="B251" t="s">
        <v>344</v>
      </c>
      <c r="D251" s="161"/>
      <c r="E251" s="162"/>
      <c r="F251" s="162"/>
      <c r="G251" s="163"/>
      <c r="H251" s="164"/>
      <c r="I251" s="97"/>
      <c r="J251" s="170"/>
      <c r="K251" s="65"/>
    </row>
    <row r="252" spans="1:13" hidden="1" outlineLevel="1">
      <c r="A252" t="s">
        <v>1849</v>
      </c>
      <c r="B252" t="s">
        <v>345</v>
      </c>
      <c r="D252" s="161"/>
      <c r="E252" s="162"/>
      <c r="F252" s="162"/>
      <c r="G252" s="163"/>
      <c r="H252" s="164"/>
      <c r="I252" s="97"/>
      <c r="J252" s="170"/>
      <c r="K252" s="65"/>
    </row>
    <row r="253" spans="1:13" hidden="1" outlineLevel="1">
      <c r="A253" t="s">
        <v>1850</v>
      </c>
      <c r="D253" s="161"/>
      <c r="E253" s="162"/>
      <c r="F253" s="162"/>
      <c r="G253" s="163"/>
      <c r="H253" s="164"/>
      <c r="I253" s="97"/>
      <c r="J253" s="170"/>
      <c r="K253" s="65"/>
    </row>
    <row r="254" spans="1:13" hidden="1" outlineLevel="1">
      <c r="A254" t="s">
        <v>1851</v>
      </c>
      <c r="B254" t="s">
        <v>346</v>
      </c>
      <c r="D254" s="161"/>
      <c r="E254" s="162"/>
      <c r="F254" s="162"/>
      <c r="G254" s="163"/>
      <c r="H254" s="164"/>
      <c r="I254" s="97"/>
      <c r="J254" s="170"/>
      <c r="K254" s="65"/>
    </row>
    <row r="255" spans="1:13" hidden="1" outlineLevel="1">
      <c r="A255" t="s">
        <v>1852</v>
      </c>
      <c r="B255" t="s">
        <v>347</v>
      </c>
      <c r="D255" s="161"/>
      <c r="E255" s="162"/>
      <c r="F255" s="162"/>
      <c r="G255" s="163"/>
      <c r="H255" s="164"/>
      <c r="I255" s="97"/>
      <c r="J255" s="170"/>
      <c r="K255" s="65"/>
    </row>
    <row r="256" spans="1:13" hidden="1" outlineLevel="1">
      <c r="A256" t="s">
        <v>1853</v>
      </c>
      <c r="D256" s="161"/>
      <c r="E256" s="162"/>
      <c r="F256" s="162"/>
      <c r="G256" s="163"/>
      <c r="H256" s="164"/>
      <c r="I256" s="97"/>
      <c r="J256" s="170"/>
      <c r="K256" s="65"/>
    </row>
    <row r="257" spans="1:13" hidden="1" outlineLevel="1">
      <c r="A257" t="s">
        <v>1854</v>
      </c>
      <c r="B257" s="17" t="s">
        <v>348</v>
      </c>
      <c r="C257" s="17"/>
      <c r="D257" s="161"/>
      <c r="E257" s="162"/>
      <c r="F257" s="162"/>
      <c r="G257" s="163"/>
      <c r="H257" s="164"/>
      <c r="I257" s="97"/>
      <c r="J257" s="170"/>
      <c r="K257" s="65"/>
    </row>
    <row r="258" spans="1:13" hidden="1" outlineLevel="1">
      <c r="A258" t="s">
        <v>1855</v>
      </c>
      <c r="B258" t="s">
        <v>349</v>
      </c>
      <c r="D258" s="161"/>
      <c r="E258" s="162"/>
      <c r="F258" s="162"/>
      <c r="G258" s="163"/>
      <c r="H258" s="164"/>
      <c r="I258" s="97"/>
      <c r="J258" s="170"/>
      <c r="K258" s="65"/>
      <c r="M258" t="s">
        <v>270</v>
      </c>
    </row>
    <row r="259" spans="1:13" hidden="1" outlineLevel="1">
      <c r="A259" t="s">
        <v>1856</v>
      </c>
      <c r="B259" t="s">
        <v>350</v>
      </c>
      <c r="D259" s="161"/>
      <c r="E259" s="162"/>
      <c r="F259" s="162"/>
      <c r="G259" s="163"/>
      <c r="H259" s="164"/>
      <c r="I259" s="97"/>
      <c r="J259" s="170"/>
      <c r="K259" s="65"/>
    </row>
    <row r="260" spans="1:13" hidden="1" outlineLevel="1">
      <c r="A260" t="s">
        <v>1857</v>
      </c>
      <c r="D260" s="161"/>
      <c r="E260" s="162"/>
      <c r="F260" s="162"/>
      <c r="G260" s="163"/>
      <c r="H260" s="164"/>
      <c r="I260" s="97"/>
      <c r="J260" s="170"/>
      <c r="K260" s="65"/>
    </row>
    <row r="261" spans="1:13" hidden="1" outlineLevel="1">
      <c r="A261" t="s">
        <v>1858</v>
      </c>
      <c r="B261" s="126"/>
      <c r="C261" s="126"/>
      <c r="D261" s="161"/>
      <c r="E261" s="162"/>
      <c r="F261" s="162"/>
      <c r="G261" s="163"/>
      <c r="H261" s="164"/>
      <c r="I261" s="97"/>
      <c r="J261" s="170"/>
      <c r="K261" s="65"/>
    </row>
    <row r="262" spans="1:13" hidden="1" outlineLevel="1">
      <c r="A262" t="s">
        <v>1859</v>
      </c>
      <c r="D262" s="161"/>
      <c r="E262" s="162"/>
      <c r="F262" s="162"/>
      <c r="G262" s="163"/>
      <c r="H262" s="164"/>
      <c r="I262" s="97"/>
      <c r="J262" s="170"/>
      <c r="K262" s="65"/>
    </row>
    <row r="263" spans="1:13" hidden="1" outlineLevel="1">
      <c r="A263" t="s">
        <v>1860</v>
      </c>
      <c r="D263" s="161"/>
      <c r="E263" s="162"/>
      <c r="F263" s="162"/>
      <c r="G263" s="163"/>
      <c r="H263" s="164"/>
      <c r="I263" s="97"/>
      <c r="J263" s="170"/>
      <c r="K263" s="65"/>
    </row>
    <row r="264" spans="1:13" hidden="1" outlineLevel="1">
      <c r="A264" t="s">
        <v>1861</v>
      </c>
      <c r="D264" s="161"/>
      <c r="E264" s="162"/>
      <c r="F264" s="162"/>
      <c r="G264" s="163"/>
      <c r="H264" s="164"/>
      <c r="I264" s="97"/>
      <c r="J264" s="170"/>
      <c r="K264" s="65"/>
    </row>
    <row r="265" spans="1:13" hidden="1" outlineLevel="1">
      <c r="A265" t="s">
        <v>1862</v>
      </c>
      <c r="D265" s="161"/>
      <c r="E265" s="162"/>
      <c r="F265" s="162"/>
      <c r="G265" s="163"/>
      <c r="H265" s="164"/>
      <c r="I265" s="97"/>
      <c r="J265" s="170"/>
      <c r="K265" s="65"/>
    </row>
    <row r="266" spans="1:13" collapsed="1">
      <c r="A266" t="s">
        <v>1863</v>
      </c>
      <c r="B266" s="172" t="s">
        <v>1794</v>
      </c>
      <c r="C266" s="172" t="s">
        <v>1808</v>
      </c>
      <c r="D266" s="161"/>
      <c r="E266" s="174">
        <v>1</v>
      </c>
      <c r="F266" s="174">
        <v>1</v>
      </c>
      <c r="G266" s="175">
        <v>31.835000000000001</v>
      </c>
      <c r="H266" s="176">
        <v>3</v>
      </c>
      <c r="I266" s="178">
        <f>H266*G266*F266*E266</f>
        <v>95.504999999999995</v>
      </c>
      <c r="J266" s="170"/>
      <c r="K266" s="65"/>
    </row>
    <row r="267" spans="1:13">
      <c r="A267" t="s">
        <v>1864</v>
      </c>
      <c r="B267" s="172"/>
      <c r="C267" s="183">
        <f>2585+5900+3505+9650+3405+(3395*2)</f>
        <v>31835</v>
      </c>
      <c r="D267" s="161"/>
      <c r="E267" s="174"/>
      <c r="F267" s="174"/>
      <c r="G267" s="175"/>
      <c r="H267" s="176"/>
      <c r="I267" s="180"/>
      <c r="J267" s="170"/>
      <c r="K267" s="65"/>
    </row>
    <row r="268" spans="1:13">
      <c r="A268" t="s">
        <v>1865</v>
      </c>
      <c r="B268" s="172"/>
      <c r="C268" s="172"/>
      <c r="D268" s="161"/>
      <c r="E268" s="174"/>
      <c r="F268" s="174"/>
      <c r="G268" s="175"/>
      <c r="H268" s="176"/>
      <c r="I268" s="180"/>
      <c r="J268" s="170"/>
      <c r="K268" s="65"/>
    </row>
    <row r="269" spans="1:13">
      <c r="A269" t="s">
        <v>1866</v>
      </c>
      <c r="B269" s="172"/>
      <c r="C269" s="184" t="s">
        <v>1814</v>
      </c>
      <c r="D269" s="161"/>
      <c r="E269" s="174"/>
      <c r="F269" s="174"/>
      <c r="G269" s="175"/>
      <c r="H269" s="176"/>
      <c r="I269" s="182">
        <f>I266</f>
        <v>95.504999999999995</v>
      </c>
      <c r="J269" s="170"/>
      <c r="K269" s="65"/>
    </row>
    <row r="270" spans="1:13">
      <c r="B270" s="172"/>
      <c r="C270" s="172"/>
      <c r="D270" s="161"/>
      <c r="E270" s="162"/>
      <c r="F270" s="162"/>
      <c r="G270" s="163"/>
      <c r="H270" s="164"/>
      <c r="I270" s="97"/>
      <c r="J270" s="170"/>
      <c r="K270" s="65"/>
    </row>
    <row r="271" spans="1:13">
      <c r="A271" s="154"/>
      <c r="B271" s="325" t="s">
        <v>214</v>
      </c>
      <c r="C271" s="326"/>
      <c r="D271" s="157"/>
      <c r="E271" s="158"/>
      <c r="F271" s="158"/>
      <c r="G271" s="159"/>
      <c r="H271" s="160"/>
      <c r="I271" s="193"/>
      <c r="J271" s="168"/>
      <c r="K271" s="194"/>
      <c r="L271" s="154"/>
      <c r="M271" s="154"/>
    </row>
    <row r="272" spans="1:13" hidden="1" outlineLevel="1">
      <c r="D272" s="161"/>
      <c r="E272" s="162"/>
      <c r="F272" s="162"/>
      <c r="G272" s="163"/>
      <c r="H272" s="164"/>
      <c r="I272" s="97"/>
      <c r="J272" s="170"/>
      <c r="K272" s="65"/>
    </row>
    <row r="273" spans="1:13" hidden="1" outlineLevel="1">
      <c r="A273" s="104"/>
      <c r="B273" s="17"/>
      <c r="C273" s="17" t="s">
        <v>351</v>
      </c>
      <c r="D273"/>
      <c r="E273" s="162"/>
      <c r="F273" s="162"/>
      <c r="G273" s="163"/>
      <c r="H273" s="164"/>
      <c r="I273" s="97"/>
      <c r="J273" s="170"/>
      <c r="K273" s="65"/>
    </row>
    <row r="274" spans="1:13" hidden="1" outlineLevel="1">
      <c r="A274" s="104"/>
      <c r="B274" s="17"/>
      <c r="C274" s="187"/>
      <c r="D274"/>
      <c r="E274" s="162"/>
      <c r="F274" s="162"/>
      <c r="G274" s="163"/>
      <c r="H274" s="164"/>
      <c r="I274" s="97"/>
      <c r="J274" s="170"/>
      <c r="K274" s="65"/>
    </row>
    <row r="275" spans="1:13" hidden="1" outlineLevel="1">
      <c r="B275" s="17"/>
      <c r="C275" s="187" t="s">
        <v>352</v>
      </c>
      <c r="D275"/>
      <c r="E275" s="162"/>
      <c r="F275" s="162"/>
      <c r="G275" s="163"/>
      <c r="H275" s="164"/>
      <c r="I275" s="97"/>
      <c r="J275" s="170"/>
      <c r="K275" s="65"/>
    </row>
    <row r="276" spans="1:13" ht="38.25" hidden="1" outlineLevel="1">
      <c r="B276" s="7"/>
      <c r="C276" s="7" t="s">
        <v>353</v>
      </c>
      <c r="D276"/>
      <c r="E276" s="162"/>
      <c r="F276" s="162"/>
      <c r="G276" s="163"/>
      <c r="H276" s="164"/>
      <c r="I276" s="97"/>
      <c r="J276" s="170"/>
      <c r="K276" s="65"/>
    </row>
    <row r="277" spans="1:13" ht="38.25" hidden="1" outlineLevel="1">
      <c r="B277" s="7"/>
      <c r="C277" s="7" t="s">
        <v>354</v>
      </c>
      <c r="D277"/>
      <c r="E277" s="162"/>
      <c r="F277" s="162"/>
      <c r="G277" s="163"/>
      <c r="H277" s="164"/>
      <c r="I277" s="97"/>
      <c r="J277" s="170"/>
      <c r="K277" s="65"/>
    </row>
    <row r="278" spans="1:13" hidden="1" outlineLevel="1">
      <c r="B278" s="7"/>
      <c r="C278" s="7"/>
      <c r="D278"/>
      <c r="E278" s="162"/>
      <c r="F278" s="162"/>
      <c r="G278" s="163"/>
      <c r="H278" s="164"/>
      <c r="I278" s="97"/>
      <c r="J278" s="170"/>
      <c r="K278" s="65"/>
    </row>
    <row r="279" spans="1:13" hidden="1" outlineLevel="1">
      <c r="B279" s="17" t="s">
        <v>355</v>
      </c>
      <c r="C279" s="65"/>
      <c r="D279"/>
      <c r="E279" s="162"/>
      <c r="F279" s="162"/>
      <c r="G279" s="163"/>
      <c r="H279" s="164"/>
      <c r="I279" s="97"/>
      <c r="J279" s="170"/>
      <c r="K279" s="65"/>
    </row>
    <row r="280" spans="1:13" hidden="1" outlineLevel="1">
      <c r="B280" s="188" t="s">
        <v>356</v>
      </c>
      <c r="C280" s="189"/>
      <c r="D280"/>
      <c r="E280" s="162"/>
      <c r="F280" s="162"/>
      <c r="G280" s="163"/>
      <c r="H280" s="164"/>
      <c r="I280" s="97"/>
      <c r="J280" s="170"/>
      <c r="K280" s="65"/>
    </row>
    <row r="281" spans="1:13" hidden="1" outlineLevel="1">
      <c r="B281" s="190" t="s">
        <v>357</v>
      </c>
      <c r="C281" s="65"/>
      <c r="D281"/>
      <c r="E281" s="162"/>
      <c r="F281" s="162"/>
      <c r="G281" s="163"/>
      <c r="H281" s="164"/>
      <c r="I281" s="97"/>
      <c r="J281" s="170"/>
      <c r="K281" s="65"/>
    </row>
    <row r="282" spans="1:13" hidden="1" outlineLevel="1">
      <c r="B282" s="190" t="s">
        <v>358</v>
      </c>
      <c r="C282" s="65"/>
      <c r="D282"/>
      <c r="E282" s="162"/>
      <c r="F282" s="162"/>
      <c r="G282" s="163"/>
      <c r="H282" s="164"/>
      <c r="I282" s="97"/>
      <c r="J282" s="170"/>
      <c r="K282" s="65"/>
    </row>
    <row r="283" spans="1:13" hidden="1" outlineLevel="1">
      <c r="B283" s="191" t="s">
        <v>359</v>
      </c>
      <c r="C283" s="192"/>
      <c r="D283"/>
      <c r="E283" s="162"/>
      <c r="F283" s="162"/>
      <c r="G283" s="163"/>
      <c r="H283" s="164"/>
      <c r="I283" s="97"/>
      <c r="J283" s="170"/>
      <c r="K283" s="65"/>
    </row>
    <row r="284" spans="1:13" hidden="1" outlineLevel="1">
      <c r="C284" s="65"/>
      <c r="D284"/>
      <c r="E284" s="162"/>
      <c r="F284" s="162"/>
      <c r="G284" s="163"/>
      <c r="H284" s="164"/>
      <c r="I284" s="97"/>
      <c r="J284" s="170"/>
      <c r="K284" s="65"/>
    </row>
    <row r="285" spans="1:13" hidden="1" outlineLevel="1">
      <c r="B285" t="s">
        <v>360</v>
      </c>
      <c r="C285" s="65"/>
      <c r="D285"/>
      <c r="E285" s="162"/>
      <c r="F285" s="162"/>
      <c r="G285" s="163"/>
      <c r="H285" s="164"/>
      <c r="I285" s="97"/>
      <c r="J285" s="170"/>
      <c r="K285" s="65"/>
      <c r="M285" t="s">
        <v>270</v>
      </c>
    </row>
    <row r="286" spans="1:13" hidden="1" outlineLevel="1">
      <c r="B286" t="s">
        <v>361</v>
      </c>
      <c r="C286" s="65"/>
      <c r="D286"/>
      <c r="E286" s="162"/>
      <c r="F286" s="162"/>
      <c r="G286" s="163"/>
      <c r="H286" s="164"/>
      <c r="I286" s="97"/>
      <c r="J286" s="170"/>
      <c r="K286" s="65"/>
    </row>
    <row r="287" spans="1:13" hidden="1" outlineLevel="1">
      <c r="C287" s="65"/>
      <c r="D287"/>
      <c r="E287" s="162"/>
      <c r="F287" s="162"/>
      <c r="G287" s="163"/>
      <c r="H287" s="164"/>
      <c r="I287" s="97"/>
      <c r="J287" s="170"/>
      <c r="K287" s="65"/>
    </row>
    <row r="288" spans="1:13" hidden="1" outlineLevel="1">
      <c r="B288" t="s">
        <v>362</v>
      </c>
      <c r="C288" s="65"/>
      <c r="D288"/>
      <c r="E288" s="162"/>
      <c r="F288" s="162"/>
      <c r="G288" s="163"/>
      <c r="H288" s="164"/>
      <c r="I288" s="97"/>
      <c r="J288" s="170"/>
      <c r="K288" s="65"/>
      <c r="M288" t="s">
        <v>270</v>
      </c>
    </row>
    <row r="289" spans="2:13" hidden="1" outlineLevel="1">
      <c r="C289" s="65"/>
      <c r="D289"/>
      <c r="E289" s="162"/>
      <c r="F289" s="162"/>
      <c r="G289" s="163"/>
      <c r="H289" s="164"/>
      <c r="I289" s="97"/>
      <c r="J289" s="170"/>
      <c r="K289" s="65"/>
    </row>
    <row r="290" spans="2:13" hidden="1" outlineLevel="1">
      <c r="B290" t="s">
        <v>363</v>
      </c>
      <c r="C290" s="65"/>
      <c r="D290"/>
      <c r="E290" s="162"/>
      <c r="F290" s="162"/>
      <c r="G290" s="163"/>
      <c r="H290" s="164"/>
      <c r="I290" s="97"/>
      <c r="J290" s="170"/>
      <c r="K290" s="65"/>
    </row>
    <row r="291" spans="2:13" hidden="1" outlineLevel="1">
      <c r="B291" t="s">
        <v>364</v>
      </c>
      <c r="C291" s="65"/>
      <c r="D291"/>
      <c r="E291" s="162"/>
      <c r="F291" s="162"/>
      <c r="G291" s="163"/>
      <c r="H291" s="164"/>
      <c r="I291" s="97"/>
      <c r="J291" s="170"/>
      <c r="K291" s="65"/>
      <c r="L291" s="17"/>
      <c r="M291" t="s">
        <v>266</v>
      </c>
    </row>
    <row r="292" spans="2:13" hidden="1" outlineLevel="1">
      <c r="C292" s="65"/>
      <c r="D292"/>
      <c r="E292" s="162"/>
      <c r="F292" s="162"/>
      <c r="G292" s="163"/>
      <c r="H292" s="164"/>
      <c r="I292" s="97"/>
      <c r="J292" s="170"/>
      <c r="K292" s="65"/>
    </row>
    <row r="293" spans="2:13" hidden="1" outlineLevel="1">
      <c r="B293" t="s">
        <v>365</v>
      </c>
      <c r="C293" s="65"/>
      <c r="D293"/>
      <c r="E293" s="162"/>
      <c r="F293" s="162"/>
      <c r="G293" s="163"/>
      <c r="H293" s="164"/>
      <c r="I293" s="97"/>
      <c r="J293" s="170"/>
      <c r="K293" s="65"/>
      <c r="M293" t="s">
        <v>266</v>
      </c>
    </row>
    <row r="294" spans="2:13" hidden="1" outlineLevel="1">
      <c r="C294" s="65"/>
      <c r="D294"/>
      <c r="E294" s="162"/>
      <c r="F294" s="162"/>
      <c r="G294" s="163"/>
      <c r="H294" s="164"/>
      <c r="I294" s="97"/>
      <c r="J294" s="170"/>
      <c r="K294" s="65"/>
    </row>
    <row r="295" spans="2:13" hidden="1" outlineLevel="1">
      <c r="B295" t="s">
        <v>366</v>
      </c>
      <c r="C295" s="65"/>
      <c r="D295"/>
      <c r="E295" s="162"/>
      <c r="F295" s="162"/>
      <c r="G295" s="163"/>
      <c r="H295" s="164"/>
      <c r="I295" s="97"/>
      <c r="J295" s="170"/>
      <c r="K295" s="65"/>
      <c r="M295" t="s">
        <v>266</v>
      </c>
    </row>
    <row r="296" spans="2:13" hidden="1" outlineLevel="1">
      <c r="C296" s="65"/>
      <c r="D296"/>
      <c r="E296" s="162"/>
      <c r="F296" s="162"/>
      <c r="G296" s="163"/>
      <c r="H296" s="164"/>
      <c r="I296" s="97"/>
      <c r="J296" s="170"/>
      <c r="K296" s="65"/>
    </row>
    <row r="297" spans="2:13" hidden="1" outlineLevel="1">
      <c r="B297" t="s">
        <v>367</v>
      </c>
      <c r="D297" s="161"/>
      <c r="E297" s="162"/>
      <c r="F297" s="162"/>
      <c r="G297" s="163"/>
      <c r="H297" s="164"/>
      <c r="I297" s="97"/>
      <c r="J297" s="170"/>
      <c r="K297" s="65"/>
      <c r="M297" t="s">
        <v>266</v>
      </c>
    </row>
    <row r="298" spans="2:13" hidden="1" outlineLevel="1">
      <c r="D298" s="161"/>
      <c r="E298" s="162"/>
      <c r="F298" s="162"/>
      <c r="G298" s="163"/>
      <c r="H298" s="164"/>
      <c r="I298" s="97"/>
      <c r="J298" s="170"/>
      <c r="K298" s="65"/>
    </row>
    <row r="299" spans="2:13" hidden="1" outlineLevel="1">
      <c r="B299" t="s">
        <v>368</v>
      </c>
      <c r="D299" s="161"/>
      <c r="E299" s="162"/>
      <c r="F299" s="162"/>
      <c r="G299" s="163"/>
      <c r="H299" s="164"/>
      <c r="I299" s="97"/>
      <c r="J299" s="170"/>
      <c r="K299" s="65"/>
    </row>
    <row r="300" spans="2:13" hidden="1" outlineLevel="1">
      <c r="B300" t="s">
        <v>369</v>
      </c>
      <c r="D300" s="161"/>
      <c r="E300" s="162"/>
      <c r="F300" s="162"/>
      <c r="G300" s="163"/>
      <c r="H300" s="164"/>
      <c r="I300" s="97"/>
      <c r="J300" s="170"/>
      <c r="K300" s="65"/>
      <c r="M300" t="s">
        <v>266</v>
      </c>
    </row>
    <row r="301" spans="2:13" hidden="1" outlineLevel="1">
      <c r="D301" s="161"/>
      <c r="E301" s="162"/>
      <c r="F301" s="162"/>
      <c r="G301" s="163"/>
      <c r="H301" s="164"/>
      <c r="I301" s="97"/>
      <c r="J301" s="170"/>
      <c r="K301" s="65"/>
    </row>
    <row r="302" spans="2:13" hidden="1" outlineLevel="1">
      <c r="B302" t="s">
        <v>370</v>
      </c>
      <c r="D302" s="161"/>
      <c r="E302" s="162"/>
      <c r="F302" s="162"/>
      <c r="G302" s="163"/>
      <c r="H302" s="164"/>
      <c r="I302" s="97"/>
      <c r="J302" s="170"/>
      <c r="K302" s="65"/>
    </row>
    <row r="303" spans="2:13" hidden="1" outlineLevel="1">
      <c r="B303" t="s">
        <v>371</v>
      </c>
      <c r="D303" s="161"/>
      <c r="E303" s="162"/>
      <c r="F303" s="162"/>
      <c r="G303" s="163"/>
      <c r="H303" s="164"/>
      <c r="I303" s="97"/>
      <c r="J303" s="170"/>
      <c r="K303" s="65"/>
      <c r="M303" t="s">
        <v>266</v>
      </c>
    </row>
    <row r="304" spans="2:13" hidden="1" outlineLevel="1">
      <c r="D304" s="161"/>
      <c r="E304" s="162"/>
      <c r="F304" s="162"/>
      <c r="G304" s="163"/>
      <c r="H304" s="164"/>
      <c r="I304" s="97"/>
      <c r="J304" s="170"/>
      <c r="K304" s="65"/>
    </row>
    <row r="305" spans="1:18" hidden="1" outlineLevel="1">
      <c r="B305" t="s">
        <v>372</v>
      </c>
      <c r="D305" s="161"/>
      <c r="E305" s="162"/>
      <c r="F305" s="162"/>
      <c r="G305" s="163"/>
      <c r="H305" s="164"/>
      <c r="I305" s="97"/>
      <c r="J305" s="170"/>
      <c r="K305" s="65"/>
    </row>
    <row r="306" spans="1:18" hidden="1" outlineLevel="1">
      <c r="B306" t="s">
        <v>373</v>
      </c>
      <c r="D306" s="161"/>
      <c r="E306" s="162"/>
      <c r="F306" s="162"/>
      <c r="G306" s="163"/>
      <c r="H306" s="164"/>
      <c r="I306" s="97"/>
      <c r="J306" s="170"/>
      <c r="K306" s="65"/>
      <c r="M306" t="s">
        <v>270</v>
      </c>
    </row>
    <row r="307" spans="1:18" hidden="1" outlineLevel="1">
      <c r="D307" s="161"/>
      <c r="E307" s="162"/>
      <c r="F307" s="162"/>
      <c r="G307" s="163"/>
      <c r="H307" s="164"/>
      <c r="I307" s="97"/>
      <c r="J307" s="170"/>
      <c r="K307" s="65"/>
    </row>
    <row r="308" spans="1:18" hidden="1" outlineLevel="1">
      <c r="B308" t="s">
        <v>374</v>
      </c>
      <c r="D308" s="161"/>
      <c r="E308" s="162"/>
      <c r="F308" s="162"/>
      <c r="G308" s="163"/>
      <c r="H308" s="164"/>
      <c r="I308" s="97"/>
      <c r="J308" s="170"/>
      <c r="K308" s="65"/>
      <c r="M308" t="s">
        <v>270</v>
      </c>
    </row>
    <row r="309" spans="1:18" hidden="1" outlineLevel="1">
      <c r="D309" s="161"/>
      <c r="E309" s="162"/>
      <c r="F309" s="162"/>
      <c r="G309" s="163"/>
      <c r="H309" s="164"/>
      <c r="I309" s="97"/>
      <c r="J309" s="170"/>
      <c r="K309" s="65"/>
    </row>
    <row r="310" spans="1:18" hidden="1" outlineLevel="1">
      <c r="B310" t="s">
        <v>375</v>
      </c>
      <c r="D310" s="161"/>
      <c r="E310" s="162"/>
      <c r="F310" s="162"/>
      <c r="G310" s="163"/>
      <c r="H310" s="164"/>
      <c r="I310" s="97"/>
      <c r="J310" s="170"/>
      <c r="K310" s="65"/>
      <c r="M310" t="s">
        <v>270</v>
      </c>
      <c r="N310">
        <f>6201.85</f>
        <v>6201.85</v>
      </c>
      <c r="O310">
        <f>N310/11.6/8</f>
        <v>66.830280172413794</v>
      </c>
    </row>
    <row r="311" spans="1:18" hidden="1" outlineLevel="1">
      <c r="D311" s="161"/>
      <c r="E311" s="162"/>
      <c r="F311" s="162"/>
      <c r="G311" s="163"/>
      <c r="H311" s="164"/>
      <c r="I311" s="97"/>
      <c r="J311" s="170"/>
      <c r="K311" s="65"/>
    </row>
    <row r="312" spans="1:18" hidden="1" outlineLevel="1">
      <c r="B312" t="s">
        <v>376</v>
      </c>
      <c r="D312" s="161"/>
      <c r="E312" s="162"/>
      <c r="F312" s="162"/>
      <c r="G312" s="163"/>
      <c r="H312" s="164"/>
      <c r="I312" s="97"/>
      <c r="J312" s="170"/>
      <c r="K312" s="65"/>
      <c r="O312">
        <f>9.435</f>
        <v>9.4350000000000005</v>
      </c>
    </row>
    <row r="313" spans="1:18" hidden="1" outlineLevel="1">
      <c r="B313" t="s">
        <v>377</v>
      </c>
      <c r="D313" s="161"/>
      <c r="E313" s="162"/>
      <c r="F313" s="162"/>
      <c r="G313" s="163"/>
      <c r="H313" s="164"/>
      <c r="I313" s="97"/>
      <c r="J313" s="170"/>
      <c r="K313" s="65"/>
      <c r="M313" t="s">
        <v>270</v>
      </c>
      <c r="O313">
        <f>15*0.3048</f>
        <v>4.5720000000000001</v>
      </c>
    </row>
    <row r="314" spans="1:18" hidden="1" outlineLevel="1">
      <c r="D314" s="161"/>
      <c r="E314" s="162"/>
      <c r="F314" s="162"/>
      <c r="G314" s="163"/>
      <c r="H314" s="164"/>
      <c r="I314" s="97"/>
      <c r="J314" s="170"/>
      <c r="K314" s="65"/>
      <c r="O314">
        <f>O313*2</f>
        <v>9.1440000000000001</v>
      </c>
    </row>
    <row r="315" spans="1:18" hidden="1" outlineLevel="1">
      <c r="B315" t="s">
        <v>378</v>
      </c>
      <c r="D315" s="161"/>
      <c r="E315" s="162"/>
      <c r="F315" s="162"/>
      <c r="G315" s="163"/>
      <c r="H315" s="164"/>
      <c r="I315" s="97"/>
      <c r="J315" s="170"/>
      <c r="K315" s="65"/>
      <c r="M315" t="s">
        <v>270</v>
      </c>
      <c r="O315">
        <f>12*0.3048</f>
        <v>3.6576000000000004</v>
      </c>
    </row>
    <row r="316" spans="1:18" hidden="1" outlineLevel="1">
      <c r="D316" s="161"/>
      <c r="E316" s="162"/>
      <c r="F316" s="162"/>
      <c r="G316" s="163"/>
      <c r="H316" s="164"/>
      <c r="I316" s="97"/>
      <c r="J316" s="170"/>
      <c r="K316" s="65"/>
      <c r="O316">
        <f>O315*4</f>
        <v>14.630400000000002</v>
      </c>
    </row>
    <row r="317" spans="1:18" hidden="1" outlineLevel="1">
      <c r="B317" t="s">
        <v>379</v>
      </c>
      <c r="D317" s="161"/>
      <c r="E317" s="162"/>
      <c r="F317" s="162"/>
      <c r="G317" s="163"/>
      <c r="H317" s="164"/>
      <c r="I317" s="97"/>
      <c r="J317" s="170"/>
      <c r="K317" s="65"/>
      <c r="M317" t="s">
        <v>270</v>
      </c>
      <c r="O317">
        <f>O316-0.6</f>
        <v>14.030400000000002</v>
      </c>
    </row>
    <row r="318" spans="1:18" hidden="1" outlineLevel="1">
      <c r="D318" s="161"/>
      <c r="E318" s="162"/>
      <c r="F318" s="162"/>
      <c r="G318" s="163"/>
      <c r="H318" s="164"/>
      <c r="I318" s="97"/>
      <c r="J318" s="170"/>
      <c r="K318" s="65"/>
      <c r="O318">
        <f>10*0.3048</f>
        <v>3.048</v>
      </c>
      <c r="P318">
        <f>O318*2</f>
        <v>6.0960000000000001</v>
      </c>
      <c r="Q318">
        <f>16*0.3048</f>
        <v>4.8768000000000002</v>
      </c>
    </row>
    <row r="319" spans="1:18" hidden="1" outlineLevel="1">
      <c r="A319" s="154"/>
      <c r="B319" s="325" t="s">
        <v>214</v>
      </c>
      <c r="C319" s="326"/>
      <c r="D319" s="157"/>
      <c r="E319" s="158"/>
      <c r="F319" s="158"/>
      <c r="G319" s="159"/>
      <c r="H319" s="160"/>
      <c r="I319" s="193"/>
      <c r="J319" s="168"/>
      <c r="K319" s="194"/>
      <c r="L319" s="154"/>
      <c r="M319" s="154"/>
      <c r="O319">
        <f>12*0.3048</f>
        <v>3.6576000000000004</v>
      </c>
      <c r="P319">
        <f>O319</f>
        <v>3.6576000000000004</v>
      </c>
      <c r="Q319">
        <f>Q318*2</f>
        <v>9.7536000000000005</v>
      </c>
    </row>
    <row r="320" spans="1:18" collapsed="1">
      <c r="D320" s="161"/>
      <c r="E320" s="162"/>
      <c r="F320" s="162"/>
      <c r="G320" s="163"/>
      <c r="H320" s="164"/>
      <c r="I320" s="97"/>
      <c r="J320" s="170"/>
      <c r="K320" s="65"/>
      <c r="P320">
        <f>P319+P318</f>
        <v>9.7536000000000005</v>
      </c>
      <c r="R320">
        <f>11.6+1.1</f>
        <v>12.7</v>
      </c>
    </row>
    <row r="321" spans="1:21">
      <c r="A321" s="104"/>
      <c r="B321" s="327" t="s">
        <v>20</v>
      </c>
      <c r="C321" s="328"/>
      <c r="D321" s="161"/>
      <c r="E321" s="162"/>
      <c r="F321" s="162"/>
      <c r="G321" s="163"/>
      <c r="H321" s="164"/>
      <c r="I321" s="97"/>
      <c r="J321" s="170"/>
      <c r="K321" s="65"/>
      <c r="P321">
        <f>P320-0.4</f>
        <v>9.3536000000000001</v>
      </c>
      <c r="R321">
        <f>R320/0.71+1</f>
        <v>18.887323943661972</v>
      </c>
      <c r="S321">
        <f>19</f>
        <v>19</v>
      </c>
      <c r="T321">
        <f>S321*2</f>
        <v>38</v>
      </c>
      <c r="U321" t="s">
        <v>1867</v>
      </c>
    </row>
    <row r="322" spans="1:21" hidden="1" outlineLevel="1">
      <c r="A322" s="104"/>
      <c r="B322" s="195" t="s">
        <v>352</v>
      </c>
      <c r="C322" s="104"/>
      <c r="D322" s="161"/>
      <c r="E322" s="162"/>
      <c r="F322" s="162"/>
      <c r="G322" s="163"/>
      <c r="H322" s="164"/>
      <c r="I322" s="97"/>
      <c r="J322" s="170"/>
      <c r="K322" s="65"/>
      <c r="S322">
        <f>9*9.435</f>
        <v>84.915000000000006</v>
      </c>
      <c r="T322" t="s">
        <v>1868</v>
      </c>
    </row>
    <row r="323" spans="1:21" hidden="1" outlineLevel="1">
      <c r="B323" t="s">
        <v>383</v>
      </c>
      <c r="D323" s="161"/>
      <c r="E323" s="162"/>
      <c r="F323" s="162"/>
      <c r="G323" s="163"/>
      <c r="H323" s="164"/>
      <c r="I323" s="97"/>
      <c r="J323" s="170"/>
      <c r="K323" s="65"/>
      <c r="S323">
        <f>(11.6+1.1)</f>
        <v>12.7</v>
      </c>
      <c r="T323">
        <f>S323*7</f>
        <v>88.899999999999991</v>
      </c>
      <c r="U323" t="s">
        <v>1869</v>
      </c>
    </row>
    <row r="324" spans="1:21" hidden="1" outlineLevel="1">
      <c r="B324" t="s">
        <v>385</v>
      </c>
      <c r="D324" s="161"/>
      <c r="E324" s="162"/>
      <c r="F324" s="162"/>
      <c r="G324" s="163"/>
      <c r="H324" s="164"/>
      <c r="I324" s="97"/>
      <c r="J324" s="170"/>
      <c r="K324" s="65"/>
    </row>
    <row r="325" spans="1:21" hidden="1" outlineLevel="1">
      <c r="D325" s="161"/>
      <c r="E325" s="162"/>
      <c r="F325" s="162"/>
      <c r="G325" s="163"/>
      <c r="H325" s="164"/>
      <c r="I325" s="97"/>
      <c r="J325" s="170"/>
      <c r="K325" s="65"/>
    </row>
    <row r="326" spans="1:21" hidden="1" outlineLevel="1">
      <c r="B326" t="s">
        <v>388</v>
      </c>
      <c r="D326" s="161"/>
      <c r="E326" s="162"/>
      <c r="F326" s="162"/>
      <c r="G326" s="163"/>
      <c r="H326" s="164"/>
      <c r="I326" s="97"/>
      <c r="J326" s="170"/>
      <c r="K326" s="65"/>
    </row>
    <row r="327" spans="1:21" hidden="1" outlineLevel="1">
      <c r="B327" t="s">
        <v>390</v>
      </c>
      <c r="D327" s="161"/>
      <c r="E327" s="162"/>
      <c r="F327" s="162"/>
      <c r="G327" s="163"/>
      <c r="H327" s="164"/>
      <c r="I327" s="97"/>
      <c r="J327" s="170"/>
      <c r="K327" s="65"/>
    </row>
    <row r="328" spans="1:21" hidden="1" outlineLevel="1">
      <c r="D328" s="161"/>
      <c r="E328" s="162"/>
      <c r="F328" s="162"/>
      <c r="G328" s="163"/>
      <c r="H328" s="164"/>
      <c r="I328" s="97"/>
      <c r="J328" s="170"/>
      <c r="K328" s="65"/>
    </row>
    <row r="329" spans="1:21" hidden="1" outlineLevel="1">
      <c r="B329" t="s">
        <v>393</v>
      </c>
      <c r="C329" s="172"/>
      <c r="D329" s="161"/>
      <c r="E329" s="162"/>
      <c r="F329" s="162"/>
      <c r="G329" s="163"/>
      <c r="H329" s="164"/>
      <c r="I329" s="97"/>
      <c r="J329" s="170"/>
      <c r="K329" s="65"/>
    </row>
    <row r="330" spans="1:21" hidden="1" outlineLevel="1">
      <c r="B330" t="s">
        <v>395</v>
      </c>
      <c r="C330" s="172"/>
      <c r="D330" s="161"/>
      <c r="E330" s="162"/>
      <c r="F330" s="162"/>
      <c r="G330" s="163"/>
      <c r="H330" s="164"/>
      <c r="I330" s="97"/>
      <c r="J330" s="170"/>
      <c r="K330" s="65"/>
    </row>
    <row r="331" spans="1:21" hidden="1" outlineLevel="1">
      <c r="D331" s="161"/>
      <c r="E331" s="162"/>
      <c r="F331" s="162"/>
      <c r="G331" s="163"/>
      <c r="H331" s="164"/>
      <c r="I331" s="97"/>
      <c r="J331" s="170"/>
      <c r="K331" s="65"/>
    </row>
    <row r="332" spans="1:21" collapsed="1">
      <c r="B332" t="s">
        <v>398</v>
      </c>
      <c r="D332" s="161"/>
      <c r="E332" s="162"/>
      <c r="F332" s="162"/>
      <c r="G332" s="163"/>
      <c r="H332" s="164"/>
      <c r="I332" s="97"/>
      <c r="J332" s="170"/>
      <c r="K332" s="65"/>
    </row>
    <row r="333" spans="1:21">
      <c r="D333" s="161"/>
      <c r="E333" s="162"/>
      <c r="F333" s="162"/>
      <c r="G333" s="163"/>
      <c r="H333" s="164"/>
      <c r="I333" s="97"/>
      <c r="J333" s="170"/>
      <c r="K333" s="65"/>
    </row>
    <row r="334" spans="1:21" hidden="1" outlineLevel="1">
      <c r="B334" t="s">
        <v>401</v>
      </c>
      <c r="D334" s="161"/>
      <c r="E334" s="162"/>
      <c r="F334" s="162"/>
      <c r="G334" s="163"/>
      <c r="H334" s="164"/>
      <c r="I334" s="97"/>
      <c r="J334" s="170"/>
      <c r="K334" s="65"/>
      <c r="M334" t="s">
        <v>266</v>
      </c>
    </row>
    <row r="335" spans="1:21" hidden="1" outlineLevel="1">
      <c r="D335" s="161"/>
      <c r="E335" s="162"/>
      <c r="F335" s="162"/>
      <c r="G335" s="163"/>
      <c r="H335" s="164"/>
      <c r="I335" s="97"/>
      <c r="J335" s="170"/>
      <c r="K335" s="65"/>
    </row>
    <row r="336" spans="1:21" hidden="1" outlineLevel="1">
      <c r="B336" t="s">
        <v>404</v>
      </c>
      <c r="D336" s="161"/>
      <c r="E336" s="162"/>
      <c r="F336" s="162"/>
      <c r="G336" s="163"/>
      <c r="H336" s="164"/>
      <c r="I336" s="97"/>
      <c r="J336" s="170"/>
      <c r="K336" s="65"/>
      <c r="M336" t="s">
        <v>266</v>
      </c>
    </row>
    <row r="337" spans="1:13" hidden="1" outlineLevel="1">
      <c r="D337" s="161"/>
      <c r="E337" s="162"/>
      <c r="F337" s="162"/>
      <c r="G337" s="163"/>
      <c r="H337" s="164"/>
      <c r="I337" s="97"/>
      <c r="J337" s="170"/>
      <c r="K337" s="65"/>
    </row>
    <row r="338" spans="1:13" hidden="1" outlineLevel="1">
      <c r="B338" t="s">
        <v>407</v>
      </c>
      <c r="D338" s="161"/>
      <c r="E338" s="162"/>
      <c r="F338" s="162"/>
      <c r="G338" s="163"/>
      <c r="H338" s="164"/>
      <c r="I338" s="97"/>
      <c r="J338" s="170"/>
      <c r="K338" s="65"/>
      <c r="M338" t="s">
        <v>266</v>
      </c>
    </row>
    <row r="339" spans="1:13" hidden="1" outlineLevel="1">
      <c r="D339" s="161"/>
      <c r="E339" s="162"/>
      <c r="F339" s="162"/>
      <c r="G339" s="163"/>
      <c r="H339" s="164"/>
      <c r="I339" s="97"/>
      <c r="J339" s="170"/>
      <c r="K339" s="65"/>
    </row>
    <row r="340" spans="1:13" hidden="1" outlineLevel="1">
      <c r="B340" t="s">
        <v>410</v>
      </c>
      <c r="D340" s="161"/>
      <c r="E340" s="162"/>
      <c r="F340" s="162"/>
      <c r="G340" s="163"/>
      <c r="H340" s="164"/>
      <c r="I340" s="97"/>
      <c r="J340" s="170"/>
      <c r="K340" s="65"/>
      <c r="M340" t="s">
        <v>266</v>
      </c>
    </row>
    <row r="341" spans="1:13" hidden="1" outlineLevel="1">
      <c r="D341" s="161"/>
      <c r="E341" s="162"/>
      <c r="F341" s="162"/>
      <c r="G341" s="163"/>
      <c r="H341" s="164"/>
      <c r="I341" s="97"/>
      <c r="J341" s="170"/>
      <c r="K341" s="65"/>
    </row>
    <row r="342" spans="1:13" hidden="1" outlineLevel="1">
      <c r="B342" t="s">
        <v>413</v>
      </c>
      <c r="D342" s="161"/>
      <c r="E342" s="162"/>
      <c r="F342" s="162"/>
      <c r="G342" s="163"/>
      <c r="H342" s="164"/>
      <c r="I342" s="97"/>
      <c r="J342" s="170"/>
      <c r="K342" s="65"/>
      <c r="M342" t="s">
        <v>222</v>
      </c>
    </row>
    <row r="343" spans="1:13" hidden="1" outlineLevel="1">
      <c r="D343" s="161"/>
      <c r="E343" s="162"/>
      <c r="F343" s="162"/>
      <c r="G343" s="163"/>
      <c r="H343" s="164"/>
      <c r="I343" s="97"/>
      <c r="J343" s="170"/>
      <c r="K343" s="65"/>
    </row>
    <row r="344" spans="1:13" hidden="1" outlineLevel="1">
      <c r="B344" t="s">
        <v>416</v>
      </c>
      <c r="D344" s="161"/>
      <c r="E344" s="162"/>
      <c r="F344" s="162"/>
      <c r="G344" s="163"/>
      <c r="H344" s="164"/>
      <c r="I344" s="97"/>
      <c r="J344" s="170"/>
      <c r="K344" s="65"/>
      <c r="M344" t="s">
        <v>270</v>
      </c>
    </row>
    <row r="345" spans="1:13" hidden="1" outlineLevel="1">
      <c r="D345" s="161"/>
      <c r="E345" s="162"/>
      <c r="F345" s="162"/>
      <c r="G345" s="163"/>
      <c r="H345" s="164"/>
      <c r="I345" s="97"/>
      <c r="J345" s="170"/>
      <c r="K345" s="65"/>
    </row>
    <row r="346" spans="1:13" hidden="1" outlineLevel="1">
      <c r="B346" t="s">
        <v>419</v>
      </c>
      <c r="D346" s="161"/>
      <c r="E346" s="162"/>
      <c r="F346" s="162"/>
      <c r="G346" s="163"/>
      <c r="H346" s="164"/>
      <c r="I346" s="97"/>
      <c r="J346" s="170"/>
      <c r="K346" s="65"/>
      <c r="M346" t="s">
        <v>266</v>
      </c>
    </row>
    <row r="347" spans="1:13" hidden="1" outlineLevel="1">
      <c r="D347" s="161"/>
      <c r="E347" s="162"/>
      <c r="F347" s="162"/>
      <c r="G347" s="163"/>
      <c r="H347" s="164"/>
      <c r="I347" s="97"/>
      <c r="J347" s="170"/>
      <c r="K347" s="65"/>
    </row>
    <row r="348" spans="1:13" hidden="1" outlineLevel="1">
      <c r="B348" s="17" t="s">
        <v>422</v>
      </c>
      <c r="D348" s="161"/>
      <c r="E348" s="162"/>
      <c r="F348" s="162"/>
      <c r="G348" s="163"/>
      <c r="H348" s="164"/>
      <c r="I348" s="97"/>
      <c r="J348" s="170"/>
      <c r="K348" s="65"/>
      <c r="M348" t="s">
        <v>266</v>
      </c>
    </row>
    <row r="349" spans="1:13" hidden="1" outlineLevel="1">
      <c r="D349" s="161"/>
      <c r="E349" s="162"/>
      <c r="F349" s="162"/>
      <c r="G349" s="163"/>
      <c r="H349" s="164"/>
      <c r="I349" s="97"/>
      <c r="J349" s="170"/>
      <c r="K349" s="65"/>
    </row>
    <row r="350" spans="1:13" hidden="1" outlineLevel="1">
      <c r="B350" t="s">
        <v>425</v>
      </c>
      <c r="D350" s="161"/>
      <c r="E350" s="162"/>
      <c r="F350" s="162"/>
      <c r="G350" s="163"/>
      <c r="H350" s="164"/>
      <c r="I350" s="97"/>
      <c r="J350" s="170"/>
      <c r="K350" s="65"/>
      <c r="M350" t="s">
        <v>266</v>
      </c>
    </row>
    <row r="351" spans="1:13" hidden="1" outlineLevel="1">
      <c r="D351" s="161"/>
      <c r="E351" s="162"/>
      <c r="F351" s="162"/>
      <c r="G351" s="163"/>
      <c r="H351" s="164"/>
      <c r="I351" s="97"/>
      <c r="J351" s="170"/>
      <c r="K351" s="65"/>
    </row>
    <row r="352" spans="1:13" collapsed="1">
      <c r="A352" t="s">
        <v>380</v>
      </c>
      <c r="B352" t="s">
        <v>1870</v>
      </c>
      <c r="D352" s="161"/>
      <c r="E352" s="162"/>
      <c r="F352" s="162"/>
      <c r="G352" s="163"/>
      <c r="H352" s="164"/>
      <c r="I352" s="97"/>
      <c r="J352" s="170"/>
      <c r="K352" s="65"/>
      <c r="L352" s="202">
        <f>K381</f>
        <v>1.0928</v>
      </c>
      <c r="M352" t="s">
        <v>266</v>
      </c>
    </row>
    <row r="353" spans="1:13">
      <c r="A353" t="s">
        <v>381</v>
      </c>
      <c r="D353" s="161"/>
      <c r="E353" s="162"/>
      <c r="F353" s="162"/>
      <c r="G353" s="163"/>
      <c r="H353" s="164"/>
      <c r="I353" s="97"/>
      <c r="J353" s="170"/>
      <c r="K353" s="65"/>
    </row>
    <row r="354" spans="1:13">
      <c r="A354" t="s">
        <v>382</v>
      </c>
      <c r="B354" s="172" t="s">
        <v>1871</v>
      </c>
      <c r="C354" s="172" t="s">
        <v>1872</v>
      </c>
      <c r="D354" s="173"/>
      <c r="E354" s="174">
        <v>1</v>
      </c>
      <c r="F354" s="174">
        <v>1</v>
      </c>
      <c r="G354" s="175">
        <v>2.38</v>
      </c>
      <c r="H354" s="176">
        <v>0.2</v>
      </c>
      <c r="I354" s="180">
        <f>H354*G354*F354*E354</f>
        <v>0.47599999999999998</v>
      </c>
      <c r="J354" s="173">
        <v>0.4</v>
      </c>
      <c r="K354" s="203">
        <f>J354*I354</f>
        <v>0.19040000000000001</v>
      </c>
    </row>
    <row r="355" spans="1:13">
      <c r="A355" t="s">
        <v>384</v>
      </c>
      <c r="B355" s="172"/>
      <c r="C355" s="183">
        <f>470*4+50*10</f>
        <v>2380</v>
      </c>
      <c r="D355" s="173"/>
      <c r="E355" s="174"/>
      <c r="F355" s="174"/>
      <c r="G355" s="175"/>
      <c r="H355" s="176"/>
      <c r="I355" s="180"/>
      <c r="J355" s="204"/>
      <c r="K355" s="205"/>
    </row>
    <row r="356" spans="1:13">
      <c r="A356" t="s">
        <v>386</v>
      </c>
      <c r="B356" s="172"/>
      <c r="C356" s="172"/>
      <c r="D356" s="173"/>
      <c r="E356" s="174"/>
      <c r="F356" s="174"/>
      <c r="G356" s="175"/>
      <c r="H356" s="176"/>
      <c r="I356" s="180"/>
      <c r="J356" s="204"/>
      <c r="K356" s="205"/>
    </row>
    <row r="357" spans="1:13">
      <c r="A357" t="s">
        <v>387</v>
      </c>
      <c r="B357" s="172"/>
      <c r="C357" s="183" t="s">
        <v>1873</v>
      </c>
      <c r="D357" s="173"/>
      <c r="E357" s="174"/>
      <c r="F357" s="174"/>
      <c r="G357" s="175"/>
      <c r="H357" s="176"/>
      <c r="I357" s="180"/>
      <c r="J357" s="204"/>
      <c r="K357" s="205"/>
    </row>
    <row r="358" spans="1:13">
      <c r="A358" t="s">
        <v>389</v>
      </c>
      <c r="B358" s="172"/>
      <c r="C358" s="172"/>
      <c r="D358" s="173"/>
      <c r="E358" s="174"/>
      <c r="F358" s="174"/>
      <c r="G358" s="175"/>
      <c r="H358" s="176"/>
      <c r="I358" s="180"/>
      <c r="J358" s="204"/>
      <c r="K358" s="205"/>
    </row>
    <row r="359" spans="1:13">
      <c r="A359" t="s">
        <v>391</v>
      </c>
      <c r="B359" s="172"/>
      <c r="C359" s="183" t="s">
        <v>1874</v>
      </c>
      <c r="D359" s="173"/>
      <c r="E359" s="174"/>
      <c r="F359" s="174"/>
      <c r="G359" s="175"/>
      <c r="H359" s="176"/>
      <c r="I359" s="180"/>
      <c r="J359" s="173"/>
      <c r="K359" s="203"/>
    </row>
    <row r="360" spans="1:13">
      <c r="A360" t="s">
        <v>392</v>
      </c>
      <c r="B360" s="172"/>
      <c r="C360" s="172"/>
      <c r="D360" s="173"/>
      <c r="E360" s="174"/>
      <c r="F360" s="174"/>
      <c r="G360" s="175"/>
      <c r="H360" s="176"/>
      <c r="I360" s="180"/>
      <c r="J360" s="204"/>
      <c r="K360" s="205"/>
    </row>
    <row r="361" spans="1:13" hidden="1" outlineLevel="1">
      <c r="A361" t="s">
        <v>394</v>
      </c>
      <c r="B361" s="172" t="s">
        <v>426</v>
      </c>
      <c r="C361" s="172"/>
      <c r="D361" s="173"/>
      <c r="E361" s="197"/>
      <c r="F361" s="197"/>
      <c r="G361" s="175"/>
      <c r="H361" s="176"/>
      <c r="I361" s="180"/>
      <c r="J361" s="204"/>
      <c r="K361" s="205"/>
      <c r="M361" t="s">
        <v>266</v>
      </c>
    </row>
    <row r="362" spans="1:13" hidden="1" outlineLevel="1">
      <c r="A362" t="s">
        <v>396</v>
      </c>
      <c r="B362" s="172"/>
      <c r="C362" s="172"/>
      <c r="D362" s="173"/>
      <c r="E362" s="174"/>
      <c r="F362" s="174"/>
      <c r="G362" s="175"/>
      <c r="H362" s="176"/>
      <c r="I362" s="180"/>
      <c r="J362" s="204"/>
      <c r="K362" s="205"/>
    </row>
    <row r="363" spans="1:13" hidden="1" outlineLevel="1">
      <c r="A363" t="s">
        <v>397</v>
      </c>
      <c r="B363" s="172" t="s">
        <v>427</v>
      </c>
      <c r="C363" s="172"/>
      <c r="D363" s="173"/>
      <c r="E363" s="198"/>
      <c r="F363" s="198"/>
      <c r="G363" s="175"/>
      <c r="H363" s="176"/>
      <c r="I363" s="180"/>
      <c r="J363" s="204"/>
      <c r="K363" s="205"/>
      <c r="M363" t="s">
        <v>266</v>
      </c>
    </row>
    <row r="364" spans="1:13" hidden="1" outlineLevel="1">
      <c r="A364" t="s">
        <v>399</v>
      </c>
      <c r="B364" s="172" t="s">
        <v>428</v>
      </c>
      <c r="C364" s="172"/>
      <c r="D364" s="173"/>
      <c r="E364" s="174"/>
      <c r="F364" s="174"/>
      <c r="G364" s="175"/>
      <c r="H364" s="176"/>
      <c r="I364" s="180"/>
      <c r="J364" s="204"/>
      <c r="K364" s="205"/>
    </row>
    <row r="365" spans="1:13" hidden="1" outlineLevel="1">
      <c r="A365" t="s">
        <v>400</v>
      </c>
      <c r="B365" s="172"/>
      <c r="C365" s="172"/>
      <c r="D365" s="173"/>
      <c r="E365" s="174"/>
      <c r="F365" s="174"/>
      <c r="G365" s="175"/>
      <c r="H365" s="176"/>
      <c r="I365" s="180"/>
      <c r="J365" s="204"/>
      <c r="K365" s="205"/>
    </row>
    <row r="366" spans="1:13" hidden="1" outlineLevel="1">
      <c r="A366" t="s">
        <v>402</v>
      </c>
      <c r="B366" s="172" t="s">
        <v>429</v>
      </c>
      <c r="C366" s="172"/>
      <c r="D366" s="173"/>
      <c r="E366" s="174"/>
      <c r="F366" s="174"/>
      <c r="G366" s="175"/>
      <c r="H366" s="176"/>
      <c r="I366" s="180"/>
      <c r="J366" s="204"/>
      <c r="K366" s="205"/>
      <c r="M366" t="s">
        <v>270</v>
      </c>
    </row>
    <row r="367" spans="1:13" hidden="1" outlineLevel="1">
      <c r="A367" t="s">
        <v>403</v>
      </c>
      <c r="B367" s="172"/>
      <c r="C367" s="172"/>
      <c r="D367" s="173"/>
      <c r="E367" s="174"/>
      <c r="F367" s="174"/>
      <c r="G367" s="175"/>
      <c r="H367" s="176"/>
      <c r="I367" s="180"/>
      <c r="J367" s="204"/>
      <c r="K367" s="205"/>
    </row>
    <row r="368" spans="1:13" hidden="1" outlineLevel="1">
      <c r="A368" t="s">
        <v>405</v>
      </c>
      <c r="B368" s="172" t="s">
        <v>430</v>
      </c>
      <c r="C368" s="172"/>
      <c r="D368" s="173"/>
      <c r="E368" s="199"/>
      <c r="F368" s="197"/>
      <c r="G368" s="175"/>
      <c r="H368" s="176"/>
      <c r="I368" s="180"/>
      <c r="J368" s="204"/>
      <c r="K368" s="205"/>
      <c r="M368" t="s">
        <v>82</v>
      </c>
    </row>
    <row r="369" spans="1:13" hidden="1" outlineLevel="1">
      <c r="A369" t="s">
        <v>406</v>
      </c>
      <c r="B369" s="172"/>
      <c r="C369" s="172"/>
      <c r="D369" s="173"/>
      <c r="E369" s="200"/>
      <c r="F369" s="174"/>
      <c r="G369" s="175"/>
      <c r="H369" s="176"/>
      <c r="I369" s="180"/>
      <c r="J369" s="204"/>
      <c r="K369" s="205"/>
    </row>
    <row r="370" spans="1:13" collapsed="1">
      <c r="A370" t="s">
        <v>408</v>
      </c>
      <c r="B370" s="172" t="s">
        <v>1875</v>
      </c>
      <c r="C370" s="172" t="s">
        <v>1876</v>
      </c>
      <c r="D370" s="173"/>
      <c r="E370" s="200">
        <v>1</v>
      </c>
      <c r="F370" s="174">
        <v>1</v>
      </c>
      <c r="G370" s="175">
        <v>6.26</v>
      </c>
      <c r="H370" s="176">
        <v>0.2</v>
      </c>
      <c r="I370" s="180">
        <f>H370*G370*F370*E370</f>
        <v>1.252</v>
      </c>
      <c r="J370" s="173">
        <v>0.7</v>
      </c>
      <c r="K370" s="203">
        <f>J370*I370</f>
        <v>0.87639999999999996</v>
      </c>
    </row>
    <row r="371" spans="1:13">
      <c r="A371" t="s">
        <v>409</v>
      </c>
      <c r="B371" s="172"/>
      <c r="C371" s="183">
        <f>1610*2+2380+660</f>
        <v>6260</v>
      </c>
      <c r="D371" s="173"/>
      <c r="E371" s="200"/>
      <c r="F371" s="174"/>
      <c r="G371" s="175"/>
      <c r="H371" s="176"/>
      <c r="I371" s="180"/>
      <c r="J371" s="204"/>
      <c r="K371" s="205"/>
    </row>
    <row r="372" spans="1:13">
      <c r="A372" t="s">
        <v>411</v>
      </c>
      <c r="B372" s="172"/>
      <c r="C372" s="172"/>
      <c r="D372" s="173"/>
      <c r="E372" s="200"/>
      <c r="F372" s="174"/>
      <c r="G372" s="175"/>
      <c r="H372" s="176"/>
      <c r="I372" s="180"/>
      <c r="J372" s="204"/>
      <c r="K372" s="205"/>
    </row>
    <row r="373" spans="1:13">
      <c r="A373" t="s">
        <v>412</v>
      </c>
      <c r="B373" s="172"/>
      <c r="C373" s="172" t="s">
        <v>1873</v>
      </c>
      <c r="D373" s="173"/>
      <c r="E373" s="200"/>
      <c r="F373" s="174"/>
      <c r="G373" s="175"/>
      <c r="H373" s="176"/>
      <c r="I373" s="180"/>
      <c r="J373" s="204"/>
      <c r="K373" s="205"/>
    </row>
    <row r="374" spans="1:13">
      <c r="A374" t="s">
        <v>414</v>
      </c>
      <c r="B374" s="172"/>
      <c r="C374" s="172"/>
      <c r="D374" s="173"/>
      <c r="E374" s="200"/>
      <c r="F374" s="174"/>
      <c r="G374" s="175"/>
      <c r="H374" s="176"/>
      <c r="I374" s="180"/>
      <c r="J374" s="204"/>
      <c r="K374" s="205"/>
    </row>
    <row r="375" spans="1:13">
      <c r="A375" t="s">
        <v>415</v>
      </c>
      <c r="B375" s="172"/>
      <c r="C375" s="172" t="s">
        <v>1877</v>
      </c>
      <c r="D375" s="173"/>
      <c r="E375" s="200"/>
      <c r="F375" s="174"/>
      <c r="G375" s="175"/>
      <c r="H375" s="176"/>
      <c r="I375" s="180"/>
      <c r="J375" s="173"/>
      <c r="K375" s="203"/>
    </row>
    <row r="376" spans="1:13">
      <c r="A376" t="s">
        <v>417</v>
      </c>
      <c r="D376" s="161"/>
      <c r="E376" s="201"/>
      <c r="F376" s="162"/>
      <c r="G376" s="163"/>
      <c r="H376" s="164"/>
      <c r="I376" s="97"/>
      <c r="J376" s="170"/>
      <c r="K376" s="65"/>
    </row>
    <row r="377" spans="1:13">
      <c r="A377" t="s">
        <v>418</v>
      </c>
      <c r="B377" s="172" t="s">
        <v>1878</v>
      </c>
      <c r="C377" s="183">
        <v>2600</v>
      </c>
      <c r="D377" s="173"/>
      <c r="E377" s="200">
        <v>1</v>
      </c>
      <c r="F377" s="174">
        <v>1</v>
      </c>
      <c r="G377" s="175">
        <v>2.6</v>
      </c>
      <c r="H377" s="176">
        <v>0.2</v>
      </c>
      <c r="I377" s="180">
        <f>H377*G377*F377*E377</f>
        <v>0.52</v>
      </c>
      <c r="J377" s="204">
        <v>0.05</v>
      </c>
      <c r="K377" s="206">
        <f>J377*I377</f>
        <v>2.6000000000000002E-2</v>
      </c>
    </row>
    <row r="378" spans="1:13">
      <c r="A378" t="s">
        <v>420</v>
      </c>
      <c r="B378" s="172"/>
      <c r="C378" s="172"/>
      <c r="D378" s="173"/>
      <c r="E378" s="200"/>
      <c r="F378" s="174"/>
      <c r="G378" s="175"/>
      <c r="H378" s="176"/>
      <c r="I378" s="180"/>
      <c r="J378" s="204"/>
      <c r="K378" s="205"/>
    </row>
    <row r="379" spans="1:13">
      <c r="A379" t="s">
        <v>421</v>
      </c>
      <c r="B379" s="172"/>
      <c r="C379" s="172" t="s">
        <v>1873</v>
      </c>
      <c r="D379" s="173"/>
      <c r="E379" s="200"/>
      <c r="F379" s="174"/>
      <c r="G379" s="175"/>
      <c r="H379" s="176"/>
      <c r="I379" s="180"/>
      <c r="J379" s="204"/>
      <c r="K379" s="205"/>
    </row>
    <row r="380" spans="1:13">
      <c r="A380" t="s">
        <v>423</v>
      </c>
      <c r="B380" s="172"/>
      <c r="C380" s="172"/>
      <c r="D380" s="173"/>
      <c r="E380" s="200"/>
      <c r="F380" s="174"/>
      <c r="G380" s="175"/>
      <c r="H380" s="176"/>
      <c r="I380" s="180"/>
      <c r="J380" s="204"/>
      <c r="K380" s="205"/>
    </row>
    <row r="381" spans="1:13">
      <c r="A381" t="s">
        <v>424</v>
      </c>
      <c r="B381" s="172"/>
      <c r="C381" s="184" t="s">
        <v>1879</v>
      </c>
      <c r="D381" s="173"/>
      <c r="E381" s="200"/>
      <c r="F381" s="174"/>
      <c r="G381" s="175"/>
      <c r="H381" s="176"/>
      <c r="I381" s="180"/>
      <c r="J381" s="204"/>
      <c r="K381" s="207">
        <f>SUM(K354:K380)</f>
        <v>1.0928</v>
      </c>
    </row>
    <row r="382" spans="1:13">
      <c r="D382" s="161"/>
      <c r="E382" s="201"/>
      <c r="F382" s="162"/>
      <c r="G382" s="163"/>
      <c r="H382" s="164"/>
      <c r="I382" s="97"/>
      <c r="J382" s="170"/>
      <c r="K382" s="65"/>
    </row>
    <row r="383" spans="1:13" hidden="1" outlineLevel="1">
      <c r="B383" s="126" t="s">
        <v>431</v>
      </c>
      <c r="D383" s="161"/>
      <c r="E383" s="201"/>
      <c r="F383" s="162"/>
      <c r="G383" s="163"/>
      <c r="H383" s="164"/>
      <c r="I383" s="97"/>
      <c r="J383" s="170"/>
      <c r="K383" s="65"/>
    </row>
    <row r="384" spans="1:13" hidden="1" outlineLevel="1">
      <c r="B384" t="s">
        <v>432</v>
      </c>
      <c r="D384" s="161"/>
      <c r="E384" s="201"/>
      <c r="F384" s="162"/>
      <c r="G384" s="163"/>
      <c r="H384" s="164"/>
      <c r="I384" s="97"/>
      <c r="J384" s="170"/>
      <c r="K384" s="65"/>
      <c r="M384" t="s">
        <v>270</v>
      </c>
    </row>
    <row r="385" spans="2:13" hidden="1" outlineLevel="1">
      <c r="D385" s="161"/>
      <c r="E385" s="201"/>
      <c r="F385" s="162"/>
      <c r="G385" s="163"/>
      <c r="H385" s="164"/>
      <c r="I385" s="97"/>
      <c r="J385" s="170"/>
      <c r="K385" s="65"/>
    </row>
    <row r="386" spans="2:13" hidden="1" outlineLevel="1">
      <c r="B386" t="s">
        <v>433</v>
      </c>
      <c r="D386" s="161"/>
      <c r="E386" s="201"/>
      <c r="F386" s="162"/>
      <c r="G386" s="163"/>
      <c r="H386" s="164"/>
      <c r="I386" s="97"/>
      <c r="J386" s="170"/>
      <c r="K386" s="65"/>
      <c r="M386" t="s">
        <v>270</v>
      </c>
    </row>
    <row r="387" spans="2:13" hidden="1" outlineLevel="1">
      <c r="D387" s="161"/>
      <c r="E387" s="201"/>
      <c r="F387" s="162"/>
      <c r="G387" s="163"/>
      <c r="H387" s="164"/>
      <c r="I387" s="97"/>
      <c r="J387" s="170"/>
      <c r="K387" s="65"/>
    </row>
    <row r="388" spans="2:13" hidden="1" outlineLevel="1" collapsed="1">
      <c r="B388" t="s">
        <v>434</v>
      </c>
      <c r="D388" s="161"/>
      <c r="E388" s="201"/>
      <c r="F388" s="162"/>
      <c r="G388" s="163"/>
      <c r="H388" s="164"/>
      <c r="I388" s="97"/>
      <c r="J388" s="170"/>
      <c r="K388" s="65"/>
      <c r="L388" s="166"/>
      <c r="M388" t="s">
        <v>270</v>
      </c>
    </row>
    <row r="389" spans="2:13" hidden="1" outlineLevel="1">
      <c r="D389" s="161"/>
      <c r="E389" s="201"/>
      <c r="F389" s="162"/>
      <c r="G389" s="163"/>
      <c r="H389" s="164"/>
      <c r="I389" s="97"/>
      <c r="J389" s="170"/>
      <c r="K389" s="65"/>
    </row>
    <row r="390" spans="2:13" hidden="1" outlineLevel="1">
      <c r="B390" t="s">
        <v>435</v>
      </c>
      <c r="D390" s="161"/>
      <c r="E390" s="201"/>
      <c r="F390" s="162"/>
      <c r="G390" s="163"/>
      <c r="H390" s="164"/>
      <c r="I390" s="97"/>
      <c r="J390" s="170"/>
      <c r="K390" s="65"/>
      <c r="M390" t="s">
        <v>270</v>
      </c>
    </row>
    <row r="391" spans="2:13" hidden="1" outlineLevel="1">
      <c r="D391" s="161"/>
      <c r="E391" s="201"/>
      <c r="F391" s="162"/>
      <c r="G391" s="163"/>
      <c r="H391" s="164"/>
      <c r="I391" s="97"/>
      <c r="J391" s="170"/>
      <c r="K391" s="65"/>
    </row>
    <row r="392" spans="2:13" hidden="1" outlineLevel="1">
      <c r="B392" t="s">
        <v>436</v>
      </c>
      <c r="D392" s="161"/>
      <c r="E392" s="201"/>
      <c r="F392" s="162"/>
      <c r="G392" s="163"/>
      <c r="H392" s="164"/>
      <c r="I392" s="97"/>
      <c r="J392" s="170"/>
      <c r="K392" s="65"/>
      <c r="M392" t="s">
        <v>82</v>
      </c>
    </row>
    <row r="393" spans="2:13" hidden="1" outlineLevel="1">
      <c r="D393" s="161"/>
      <c r="E393" s="201"/>
      <c r="F393" s="162"/>
      <c r="G393" s="163"/>
      <c r="H393" s="164"/>
      <c r="I393" s="97"/>
      <c r="J393" s="170"/>
      <c r="K393" s="65"/>
    </row>
    <row r="394" spans="2:13" hidden="1" outlineLevel="1">
      <c r="B394" t="s">
        <v>437</v>
      </c>
      <c r="D394" s="161"/>
      <c r="E394" s="201"/>
      <c r="F394" s="162"/>
      <c r="G394" s="163"/>
      <c r="H394" s="164"/>
      <c r="I394" s="97"/>
      <c r="J394" s="170"/>
      <c r="K394" s="65"/>
      <c r="M394" t="s">
        <v>82</v>
      </c>
    </row>
    <row r="395" spans="2:13" hidden="1" outlineLevel="1">
      <c r="D395" s="161"/>
      <c r="E395" s="201"/>
      <c r="F395" s="162"/>
      <c r="G395" s="163"/>
      <c r="H395" s="164"/>
      <c r="I395" s="97"/>
      <c r="J395" s="170"/>
      <c r="K395" s="65"/>
    </row>
    <row r="396" spans="2:13" hidden="1" outlineLevel="1">
      <c r="D396" s="161"/>
      <c r="E396" s="201"/>
      <c r="F396" s="162"/>
      <c r="G396" s="163"/>
      <c r="H396" s="164"/>
      <c r="I396" s="97"/>
      <c r="J396" s="170"/>
      <c r="K396" s="65"/>
    </row>
    <row r="397" spans="2:13" hidden="1" outlineLevel="1">
      <c r="B397" t="s">
        <v>438</v>
      </c>
      <c r="D397" s="161"/>
      <c r="E397" s="201"/>
      <c r="F397" s="162"/>
      <c r="G397" s="163"/>
      <c r="H397" s="164"/>
      <c r="I397" s="97"/>
      <c r="J397" s="170"/>
      <c r="K397" s="65"/>
      <c r="M397" t="s">
        <v>222</v>
      </c>
    </row>
    <row r="398" spans="2:13" hidden="1" outlineLevel="1">
      <c r="B398" t="s">
        <v>439</v>
      </c>
      <c r="D398" s="161"/>
      <c r="E398" s="201"/>
      <c r="F398" s="162"/>
      <c r="G398" s="163"/>
      <c r="H398" s="164"/>
      <c r="I398" s="97"/>
      <c r="J398" s="170"/>
      <c r="K398" s="65"/>
    </row>
    <row r="399" spans="2:13" hidden="1" outlineLevel="1">
      <c r="D399" s="161"/>
      <c r="E399" s="201"/>
      <c r="F399" s="162"/>
      <c r="G399" s="163"/>
      <c r="H399" s="164"/>
      <c r="I399" s="97"/>
      <c r="J399" s="170"/>
      <c r="K399" s="65"/>
    </row>
    <row r="400" spans="2:13" hidden="1" outlineLevel="1">
      <c r="B400" t="s">
        <v>440</v>
      </c>
      <c r="D400" s="161"/>
      <c r="E400" s="201"/>
      <c r="F400" s="162"/>
      <c r="G400" s="163"/>
      <c r="H400" s="164"/>
      <c r="I400" s="97"/>
      <c r="J400" s="170"/>
      <c r="K400" s="65"/>
      <c r="M400" t="s">
        <v>222</v>
      </c>
    </row>
    <row r="401" spans="1:13" hidden="1" outlineLevel="1">
      <c r="B401" t="s">
        <v>441</v>
      </c>
      <c r="D401" s="161"/>
      <c r="E401" s="201"/>
      <c r="F401" s="162"/>
      <c r="G401" s="163"/>
      <c r="H401" s="164"/>
      <c r="I401" s="97"/>
      <c r="J401" s="170"/>
      <c r="K401" s="65"/>
    </row>
    <row r="402" spans="1:13" hidden="1" outlineLevel="1">
      <c r="D402" s="161"/>
      <c r="E402" s="201"/>
      <c r="F402" s="162"/>
      <c r="G402" s="163"/>
      <c r="H402" s="164"/>
      <c r="I402" s="97"/>
      <c r="J402" s="170"/>
      <c r="K402" s="65"/>
    </row>
    <row r="403" spans="1:13" hidden="1" outlineLevel="1">
      <c r="D403" s="161"/>
      <c r="E403" s="201"/>
      <c r="F403" s="162"/>
      <c r="G403" s="163"/>
      <c r="H403" s="164"/>
      <c r="I403" s="97"/>
      <c r="J403" s="170"/>
      <c r="K403" s="65"/>
    </row>
    <row r="404" spans="1:13" hidden="1" outlineLevel="1">
      <c r="D404" s="161"/>
      <c r="E404" s="201"/>
      <c r="F404" s="162"/>
      <c r="G404" s="163"/>
      <c r="H404" s="164"/>
      <c r="I404" s="97"/>
      <c r="J404" s="170"/>
      <c r="K404" s="65"/>
    </row>
    <row r="405" spans="1:13" collapsed="1">
      <c r="A405" s="154"/>
      <c r="B405" s="154" t="s">
        <v>214</v>
      </c>
      <c r="C405" s="155"/>
      <c r="D405" s="157"/>
      <c r="E405" s="208"/>
      <c r="F405" s="158"/>
      <c r="G405" s="159"/>
      <c r="H405" s="160"/>
      <c r="I405" s="193"/>
      <c r="J405" s="168"/>
      <c r="K405" s="194"/>
      <c r="L405" s="154"/>
      <c r="M405" s="154"/>
    </row>
    <row r="406" spans="1:13" hidden="1" outlineLevel="1">
      <c r="D406" s="161"/>
      <c r="E406" s="201"/>
      <c r="F406" s="162"/>
      <c r="G406" s="163"/>
      <c r="H406" s="164"/>
      <c r="I406" s="97"/>
      <c r="J406" s="170"/>
      <c r="K406" s="65"/>
    </row>
    <row r="407" spans="1:13" hidden="1" outlineLevel="1">
      <c r="A407" s="104"/>
      <c r="B407" s="195"/>
      <c r="C407" s="195" t="s">
        <v>21</v>
      </c>
      <c r="D407" s="161"/>
      <c r="E407" s="201"/>
      <c r="F407" s="162"/>
      <c r="G407" s="163"/>
      <c r="H407" s="164"/>
      <c r="I407" s="97"/>
      <c r="J407" s="170"/>
      <c r="K407" s="65"/>
    </row>
    <row r="408" spans="1:13" hidden="1" outlineLevel="1">
      <c r="A408" s="104"/>
      <c r="B408" s="195"/>
      <c r="C408" s="195" t="s">
        <v>352</v>
      </c>
      <c r="D408" s="161"/>
      <c r="E408" s="201"/>
      <c r="F408" s="162"/>
      <c r="G408" s="163"/>
      <c r="H408" s="164"/>
      <c r="I408" s="97"/>
      <c r="J408" s="170"/>
      <c r="K408" s="65"/>
    </row>
    <row r="409" spans="1:13" ht="38.25" hidden="1" outlineLevel="1">
      <c r="B409" s="7"/>
      <c r="C409" s="7" t="s">
        <v>442</v>
      </c>
      <c r="D409" s="161"/>
      <c r="E409" s="201"/>
      <c r="F409" s="162"/>
      <c r="G409" s="163"/>
      <c r="H409" s="164"/>
      <c r="I409" s="97"/>
      <c r="J409" s="170"/>
      <c r="K409" s="65"/>
    </row>
    <row r="410" spans="1:13" hidden="1" outlineLevel="1">
      <c r="C410" t="s">
        <v>443</v>
      </c>
      <c r="D410" s="161"/>
      <c r="E410" s="201"/>
      <c r="F410" s="162"/>
      <c r="G410" s="163"/>
      <c r="H410" s="164"/>
      <c r="I410" s="97"/>
      <c r="J410" s="170"/>
      <c r="K410" s="65"/>
    </row>
    <row r="411" spans="1:13" hidden="1" outlineLevel="1">
      <c r="C411" t="s">
        <v>444</v>
      </c>
      <c r="D411" s="161"/>
      <c r="E411" s="201"/>
      <c r="F411" s="162"/>
      <c r="G411" s="163"/>
      <c r="H411" s="164"/>
      <c r="I411" s="97"/>
      <c r="J411" s="170"/>
      <c r="K411" s="65"/>
    </row>
    <row r="412" spans="1:13" ht="38.25" hidden="1" outlineLevel="1">
      <c r="C412" s="7" t="s">
        <v>445</v>
      </c>
      <c r="D412" s="161"/>
      <c r="E412" s="162"/>
      <c r="F412" s="209"/>
      <c r="G412" s="163"/>
      <c r="H412" s="164"/>
      <c r="I412" s="97"/>
      <c r="J412" s="170"/>
      <c r="K412" s="65"/>
    </row>
    <row r="413" spans="1:13" hidden="1" outlineLevel="1">
      <c r="D413" s="161"/>
      <c r="E413" s="162"/>
      <c r="F413" s="210"/>
      <c r="G413" s="163"/>
      <c r="H413" s="164"/>
      <c r="I413" s="97"/>
      <c r="J413" s="170"/>
      <c r="K413" s="65"/>
    </row>
    <row r="414" spans="1:13" hidden="1" outlineLevel="1">
      <c r="B414" t="s">
        <v>446</v>
      </c>
      <c r="D414" s="161"/>
      <c r="E414" s="162"/>
      <c r="F414" s="210"/>
      <c r="G414" s="163"/>
      <c r="H414" s="164"/>
      <c r="I414" s="97"/>
      <c r="J414" s="170"/>
      <c r="K414" s="65"/>
    </row>
    <row r="415" spans="1:13" hidden="1" outlineLevel="1">
      <c r="D415" s="161"/>
      <c r="E415" s="162"/>
      <c r="F415" s="96"/>
      <c r="G415" s="163"/>
      <c r="H415" s="164"/>
      <c r="I415" s="97"/>
      <c r="J415" s="170"/>
      <c r="K415" s="65"/>
    </row>
    <row r="416" spans="1:13" hidden="1" outlineLevel="1">
      <c r="B416" t="s">
        <v>447</v>
      </c>
      <c r="D416" s="161"/>
      <c r="E416" s="162"/>
      <c r="F416" s="96"/>
      <c r="G416" s="163"/>
      <c r="H416" s="164"/>
      <c r="I416" s="97"/>
      <c r="J416" s="170"/>
      <c r="K416" s="65"/>
      <c r="M416" t="s">
        <v>270</v>
      </c>
    </row>
    <row r="417" spans="2:13" hidden="1" outlineLevel="1">
      <c r="D417" s="170"/>
      <c r="E417" s="162"/>
      <c r="F417" s="96"/>
      <c r="G417" s="163"/>
      <c r="H417" s="164"/>
      <c r="I417" s="97"/>
      <c r="J417" s="170"/>
      <c r="K417" s="65"/>
    </row>
    <row r="418" spans="2:13" hidden="1" outlineLevel="1">
      <c r="D418" s="170"/>
      <c r="E418" s="162"/>
      <c r="F418" s="96"/>
      <c r="G418" s="163"/>
      <c r="H418" s="164"/>
      <c r="I418" s="97"/>
      <c r="J418" s="170"/>
      <c r="K418" s="65"/>
    </row>
    <row r="419" spans="2:13" hidden="1" outlineLevel="1">
      <c r="D419" s="170"/>
      <c r="E419" s="162"/>
      <c r="F419" s="201"/>
      <c r="G419" s="211"/>
      <c r="H419" s="212"/>
      <c r="I419" s="97"/>
      <c r="J419" s="170"/>
      <c r="K419" s="65"/>
    </row>
    <row r="420" spans="2:13" hidden="1" outlineLevel="1">
      <c r="D420" s="170"/>
      <c r="E420" s="162"/>
      <c r="F420" s="201"/>
      <c r="G420" s="163"/>
      <c r="H420" s="164"/>
      <c r="I420" s="97"/>
      <c r="J420" s="170"/>
      <c r="K420" s="65"/>
    </row>
    <row r="421" spans="2:13" hidden="1" outlineLevel="1">
      <c r="D421" s="170"/>
      <c r="E421" s="162"/>
      <c r="F421" s="201"/>
      <c r="G421" s="211"/>
      <c r="H421" s="164"/>
      <c r="I421" s="97"/>
      <c r="J421" s="170"/>
      <c r="K421" s="65"/>
    </row>
    <row r="422" spans="2:13" hidden="1" outlineLevel="1">
      <c r="D422" s="170"/>
      <c r="E422" s="162"/>
      <c r="F422" s="201"/>
      <c r="G422" s="163"/>
      <c r="H422" s="164"/>
      <c r="I422" s="97"/>
      <c r="J422" s="170"/>
      <c r="K422" s="65"/>
    </row>
    <row r="423" spans="2:13" hidden="1" outlineLevel="1">
      <c r="D423" s="170"/>
      <c r="E423" s="162"/>
      <c r="F423" s="201"/>
      <c r="G423" s="163"/>
      <c r="H423" s="164"/>
      <c r="I423" s="97"/>
      <c r="J423" s="170"/>
      <c r="K423" s="65"/>
    </row>
    <row r="424" spans="2:13" hidden="1" outlineLevel="1">
      <c r="B424" t="s">
        <v>448</v>
      </c>
      <c r="D424" s="170"/>
      <c r="E424" s="162"/>
      <c r="F424" s="201"/>
      <c r="G424" s="163"/>
      <c r="H424" s="164"/>
      <c r="I424" s="97"/>
      <c r="J424" s="170"/>
      <c r="K424" s="65"/>
      <c r="M424" t="s">
        <v>270</v>
      </c>
    </row>
    <row r="425" spans="2:13" hidden="1" outlineLevel="1">
      <c r="D425" s="170"/>
      <c r="E425" s="162"/>
      <c r="F425" s="201"/>
      <c r="G425" s="163"/>
      <c r="H425" s="164"/>
      <c r="I425" s="97"/>
      <c r="J425" s="170"/>
      <c r="K425" s="65"/>
    </row>
    <row r="426" spans="2:13" hidden="1" outlineLevel="1">
      <c r="D426" s="170"/>
      <c r="E426" s="162"/>
      <c r="F426" s="201"/>
      <c r="G426" s="163"/>
      <c r="H426" s="164"/>
      <c r="I426" s="97"/>
      <c r="J426" s="170"/>
      <c r="K426" s="65"/>
    </row>
    <row r="427" spans="2:13" hidden="1" outlineLevel="1">
      <c r="B427" t="s">
        <v>449</v>
      </c>
      <c r="D427" s="170"/>
      <c r="E427" s="162"/>
      <c r="F427" s="201"/>
      <c r="G427" s="163"/>
      <c r="H427" s="164"/>
      <c r="I427" s="97"/>
      <c r="J427" s="170"/>
      <c r="K427" s="65"/>
      <c r="M427" t="s">
        <v>270</v>
      </c>
    </row>
    <row r="428" spans="2:13" hidden="1" outlineLevel="1">
      <c r="B428" t="s">
        <v>450</v>
      </c>
      <c r="D428" s="170"/>
      <c r="E428" s="162"/>
      <c r="F428" s="201"/>
      <c r="G428" s="163"/>
      <c r="H428" s="164"/>
      <c r="I428" s="97"/>
      <c r="J428" s="170"/>
      <c r="K428" s="65"/>
    </row>
    <row r="429" spans="2:13" hidden="1" outlineLevel="1">
      <c r="D429" s="170"/>
      <c r="E429" s="162"/>
      <c r="F429" s="201"/>
      <c r="G429" s="163"/>
      <c r="H429" s="164"/>
      <c r="I429" s="97"/>
      <c r="J429" s="170"/>
      <c r="K429" s="65"/>
    </row>
    <row r="430" spans="2:13" hidden="1" outlineLevel="1">
      <c r="D430" s="170"/>
      <c r="E430" s="162"/>
      <c r="F430" s="201"/>
      <c r="G430" s="163"/>
      <c r="H430" s="164"/>
      <c r="I430" s="97"/>
      <c r="J430" s="170"/>
      <c r="K430" s="65"/>
    </row>
    <row r="431" spans="2:13" hidden="1" outlineLevel="1">
      <c r="D431" s="170"/>
      <c r="E431" s="162"/>
      <c r="F431" s="201"/>
      <c r="G431" s="163"/>
      <c r="H431" s="164"/>
      <c r="I431" s="97"/>
      <c r="J431" s="170"/>
      <c r="K431" s="65"/>
    </row>
    <row r="432" spans="2:13" hidden="1" outlineLevel="1">
      <c r="D432" s="170"/>
      <c r="E432" s="162"/>
      <c r="F432" s="201"/>
      <c r="G432" s="163"/>
      <c r="H432" s="164"/>
      <c r="I432" s="97"/>
      <c r="J432" s="170"/>
      <c r="K432" s="213"/>
    </row>
    <row r="433" spans="2:13" hidden="1" outlineLevel="1">
      <c r="D433" s="170"/>
      <c r="E433" s="162"/>
      <c r="F433" s="201"/>
      <c r="G433" s="163"/>
      <c r="H433" s="164"/>
      <c r="I433" s="97"/>
      <c r="J433" s="170"/>
      <c r="K433" s="214"/>
    </row>
    <row r="434" spans="2:13" hidden="1" outlineLevel="1">
      <c r="D434" s="170"/>
      <c r="E434" s="162"/>
      <c r="F434" s="201"/>
      <c r="G434" s="163"/>
      <c r="H434" s="164"/>
      <c r="I434" s="97"/>
      <c r="J434" s="170"/>
      <c r="K434" s="65"/>
    </row>
    <row r="435" spans="2:13" hidden="1" outlineLevel="1">
      <c r="D435" s="170"/>
      <c r="E435" s="162"/>
      <c r="F435" s="201"/>
      <c r="G435" s="163"/>
      <c r="H435" s="164"/>
      <c r="I435" s="97"/>
      <c r="J435" s="170"/>
      <c r="K435" s="65"/>
    </row>
    <row r="436" spans="2:13" hidden="1" outlineLevel="1">
      <c r="C436" s="65"/>
      <c r="D436" s="65"/>
      <c r="E436" s="162"/>
      <c r="F436" s="201"/>
      <c r="G436" s="163"/>
      <c r="H436" s="164"/>
      <c r="I436" s="97"/>
      <c r="J436" s="170"/>
      <c r="K436" s="65"/>
    </row>
    <row r="437" spans="2:13" hidden="1" outlineLevel="1">
      <c r="B437" t="s">
        <v>451</v>
      </c>
      <c r="C437" s="65"/>
      <c r="D437" s="65"/>
      <c r="E437" s="162"/>
      <c r="F437" s="201"/>
      <c r="G437" s="163"/>
      <c r="H437" s="164"/>
      <c r="I437" s="97"/>
      <c r="J437" s="170"/>
      <c r="K437" s="65"/>
      <c r="M437" t="s">
        <v>270</v>
      </c>
    </row>
    <row r="438" spans="2:13" hidden="1" outlineLevel="1">
      <c r="C438" s="65"/>
      <c r="D438" s="65"/>
      <c r="E438" s="162"/>
      <c r="F438" s="201"/>
      <c r="G438" s="163"/>
      <c r="H438" s="164"/>
      <c r="I438" s="97"/>
      <c r="J438" s="170"/>
      <c r="K438" s="65"/>
    </row>
    <row r="439" spans="2:13" hidden="1" outlineLevel="1">
      <c r="C439" s="65"/>
      <c r="D439" s="65"/>
      <c r="E439" s="162"/>
      <c r="F439" s="201"/>
      <c r="G439" s="163"/>
      <c r="H439" s="164"/>
      <c r="I439" s="97"/>
      <c r="J439" s="170"/>
      <c r="K439" s="65"/>
    </row>
    <row r="440" spans="2:13" hidden="1" outlineLevel="1">
      <c r="C440" s="65"/>
      <c r="D440" s="65"/>
      <c r="E440" s="162"/>
      <c r="F440" s="201"/>
      <c r="G440" s="163"/>
      <c r="H440" s="164"/>
      <c r="I440" s="97"/>
      <c r="J440" s="170"/>
      <c r="K440" s="65"/>
    </row>
    <row r="441" spans="2:13" hidden="1" outlineLevel="1">
      <c r="C441" s="65"/>
      <c r="D441" s="65"/>
      <c r="E441" s="162"/>
      <c r="F441" s="201"/>
      <c r="G441" s="163"/>
      <c r="H441" s="164"/>
      <c r="I441" s="97"/>
      <c r="J441" s="170"/>
      <c r="K441" s="65"/>
    </row>
    <row r="442" spans="2:13" hidden="1" outlineLevel="1">
      <c r="C442" s="65"/>
      <c r="D442" s="65"/>
      <c r="E442" s="162"/>
      <c r="F442" s="201"/>
      <c r="G442" s="163"/>
      <c r="H442" s="164"/>
      <c r="I442" s="97"/>
      <c r="J442" s="170"/>
      <c r="K442" s="65"/>
    </row>
    <row r="443" spans="2:13" hidden="1" outlineLevel="1">
      <c r="C443" s="65"/>
      <c r="D443" s="65"/>
      <c r="E443" s="162"/>
      <c r="F443" s="201"/>
      <c r="G443" s="163"/>
      <c r="H443" s="164"/>
      <c r="I443" s="97"/>
      <c r="J443" s="170"/>
      <c r="K443" s="65"/>
    </row>
    <row r="444" spans="2:13" hidden="1" outlineLevel="1">
      <c r="C444" s="65"/>
      <c r="D444" s="65"/>
      <c r="E444" s="162"/>
      <c r="F444" s="201"/>
      <c r="G444" s="163"/>
      <c r="H444" s="164"/>
      <c r="I444" s="97"/>
      <c r="J444" s="170"/>
      <c r="K444" s="65"/>
    </row>
    <row r="445" spans="2:13" hidden="1" outlineLevel="1">
      <c r="C445" s="65"/>
      <c r="D445" s="65"/>
      <c r="E445" s="162"/>
      <c r="F445" s="201"/>
      <c r="G445" s="163"/>
      <c r="H445" s="164"/>
      <c r="I445" s="97"/>
      <c r="J445" s="170"/>
      <c r="K445" s="65"/>
    </row>
    <row r="446" spans="2:13" hidden="1" outlineLevel="1">
      <c r="C446" s="65"/>
      <c r="D446" s="65"/>
      <c r="E446" s="162"/>
      <c r="F446" s="201"/>
      <c r="G446" s="163"/>
      <c r="H446" s="164"/>
      <c r="I446" s="97"/>
      <c r="J446" s="170"/>
      <c r="K446" s="65"/>
    </row>
    <row r="447" spans="2:13" hidden="1" outlineLevel="1">
      <c r="B447" t="s">
        <v>452</v>
      </c>
      <c r="C447" s="65"/>
      <c r="D447" s="65"/>
      <c r="E447" s="162"/>
      <c r="F447" s="201"/>
      <c r="G447" s="163"/>
      <c r="H447" s="164"/>
      <c r="I447" s="97"/>
      <c r="J447" s="170"/>
      <c r="K447" s="65"/>
      <c r="M447" t="s">
        <v>270</v>
      </c>
    </row>
    <row r="448" spans="2:13" hidden="1" outlineLevel="1">
      <c r="C448" s="65"/>
      <c r="D448" s="65"/>
      <c r="E448" s="162"/>
      <c r="F448" s="201"/>
      <c r="G448" s="163"/>
      <c r="H448" s="164"/>
      <c r="I448" s="97"/>
      <c r="J448" s="170"/>
      <c r="K448" s="65"/>
    </row>
    <row r="449" spans="2:13" hidden="1" outlineLevel="1">
      <c r="C449" s="65"/>
      <c r="D449" s="65"/>
      <c r="E449" s="162"/>
      <c r="F449" s="201"/>
      <c r="G449" s="163"/>
      <c r="H449" s="164"/>
      <c r="I449" s="97"/>
      <c r="J449" s="170"/>
      <c r="K449" s="65"/>
    </row>
    <row r="450" spans="2:13" hidden="1" outlineLevel="1">
      <c r="C450" s="65"/>
      <c r="D450" s="65"/>
      <c r="E450" s="162"/>
      <c r="F450" s="201"/>
      <c r="G450" s="163"/>
      <c r="H450" s="164"/>
      <c r="I450" s="97"/>
      <c r="J450" s="170"/>
      <c r="K450" s="65"/>
    </row>
    <row r="451" spans="2:13" hidden="1" outlineLevel="1">
      <c r="C451" s="65"/>
      <c r="D451" s="65"/>
      <c r="E451" s="162"/>
      <c r="F451" s="201"/>
      <c r="G451" s="163"/>
      <c r="H451" s="164"/>
      <c r="I451" s="97"/>
      <c r="J451" s="170"/>
      <c r="K451" s="65"/>
    </row>
    <row r="452" spans="2:13" hidden="1" outlineLevel="1">
      <c r="C452" s="65"/>
      <c r="D452" s="65"/>
      <c r="E452" s="162"/>
      <c r="F452" s="201"/>
      <c r="G452" s="163"/>
      <c r="H452" s="164"/>
      <c r="I452" s="97"/>
      <c r="J452" s="170"/>
      <c r="K452" s="65"/>
    </row>
    <row r="453" spans="2:13" hidden="1" outlineLevel="1">
      <c r="C453" s="65"/>
      <c r="D453" s="65"/>
      <c r="E453" s="162"/>
      <c r="F453" s="201"/>
      <c r="G453" s="163"/>
      <c r="H453" s="164"/>
      <c r="I453" s="97"/>
      <c r="J453" s="170"/>
      <c r="K453" s="65"/>
    </row>
    <row r="454" spans="2:13" hidden="1" outlineLevel="1">
      <c r="C454" s="65"/>
      <c r="D454" s="65"/>
      <c r="E454" s="162"/>
      <c r="F454" s="201"/>
      <c r="G454" s="163"/>
      <c r="H454" s="164"/>
      <c r="I454" s="97"/>
      <c r="J454" s="170"/>
      <c r="K454" s="65"/>
    </row>
    <row r="455" spans="2:13" hidden="1" outlineLevel="1">
      <c r="B455" t="s">
        <v>453</v>
      </c>
      <c r="C455" s="65"/>
      <c r="D455" s="65"/>
      <c r="E455" s="162"/>
      <c r="F455" s="201"/>
      <c r="G455" s="163"/>
      <c r="H455" s="164"/>
      <c r="I455" s="97"/>
      <c r="J455" s="170"/>
      <c r="K455" s="65"/>
      <c r="M455" t="s">
        <v>270</v>
      </c>
    </row>
    <row r="456" spans="2:13" hidden="1" outlineLevel="1">
      <c r="C456" s="65"/>
      <c r="D456" s="65"/>
      <c r="E456" s="162"/>
      <c r="F456" s="201"/>
      <c r="G456" s="163"/>
      <c r="H456" s="164"/>
      <c r="I456" s="97"/>
      <c r="J456" s="170"/>
      <c r="K456" s="65"/>
    </row>
    <row r="457" spans="2:13" hidden="1" outlineLevel="1">
      <c r="C457" s="65"/>
      <c r="D457" s="65"/>
      <c r="E457" s="162"/>
      <c r="F457" s="201"/>
      <c r="G457" s="163"/>
      <c r="H457" s="164"/>
      <c r="I457" s="97"/>
      <c r="J457" s="170"/>
      <c r="K457" s="65"/>
    </row>
    <row r="458" spans="2:13" hidden="1" outlineLevel="1">
      <c r="B458" t="s">
        <v>454</v>
      </c>
      <c r="C458" s="65"/>
      <c r="D458" s="65"/>
      <c r="E458" s="162"/>
      <c r="F458" s="201"/>
      <c r="G458" s="163"/>
      <c r="H458" s="164"/>
      <c r="I458" s="97"/>
      <c r="J458" s="170"/>
      <c r="K458" s="65"/>
      <c r="M458" t="s">
        <v>270</v>
      </c>
    </row>
    <row r="459" spans="2:13" hidden="1" outlineLevel="1">
      <c r="C459" s="65"/>
      <c r="D459" s="65"/>
      <c r="E459" s="162"/>
      <c r="F459" s="201"/>
      <c r="G459" s="163"/>
      <c r="H459" s="164"/>
      <c r="I459" s="97"/>
      <c r="J459" s="170"/>
      <c r="K459" s="65"/>
    </row>
    <row r="460" spans="2:13" hidden="1" outlineLevel="1">
      <c r="C460" s="65"/>
      <c r="D460" s="65"/>
      <c r="E460" s="162"/>
      <c r="F460" s="201"/>
      <c r="G460" s="163"/>
      <c r="H460" s="164"/>
      <c r="I460" s="97"/>
      <c r="J460" s="170"/>
      <c r="K460" s="65"/>
    </row>
    <row r="461" spans="2:13" hidden="1" outlineLevel="1">
      <c r="C461" s="65"/>
      <c r="D461" s="65"/>
      <c r="E461" s="162"/>
      <c r="F461" s="201"/>
      <c r="G461" s="163"/>
      <c r="H461" s="164"/>
      <c r="I461" s="97"/>
      <c r="J461" s="170"/>
      <c r="K461" s="65"/>
    </row>
    <row r="462" spans="2:13" hidden="1" outlineLevel="1">
      <c r="C462" s="65"/>
      <c r="D462" s="65"/>
      <c r="E462" s="162"/>
      <c r="F462" s="201"/>
      <c r="G462" s="163"/>
      <c r="H462" s="164"/>
      <c r="I462" s="97"/>
      <c r="J462" s="170"/>
      <c r="K462" s="65"/>
    </row>
    <row r="463" spans="2:13" hidden="1" outlineLevel="1">
      <c r="C463" s="65"/>
      <c r="D463" s="65"/>
      <c r="E463" s="162"/>
      <c r="F463" s="201"/>
      <c r="G463" s="163"/>
      <c r="H463" s="164"/>
      <c r="I463" s="97"/>
      <c r="J463" s="170"/>
      <c r="K463" s="65"/>
    </row>
    <row r="464" spans="2:13" hidden="1" outlineLevel="1">
      <c r="C464" s="65"/>
      <c r="D464" s="65"/>
      <c r="E464" s="162"/>
      <c r="F464" s="201"/>
      <c r="G464" s="163"/>
      <c r="H464" s="164"/>
      <c r="I464" s="97"/>
      <c r="J464" s="170"/>
      <c r="K464" s="65"/>
    </row>
    <row r="465" spans="2:14" hidden="1" outlineLevel="1">
      <c r="C465" s="65"/>
      <c r="D465" s="65"/>
      <c r="E465" s="162"/>
      <c r="F465" s="201"/>
      <c r="G465" s="163"/>
      <c r="H465" s="164"/>
      <c r="I465" s="97"/>
      <c r="J465" s="170"/>
      <c r="K465" s="65"/>
    </row>
    <row r="466" spans="2:14" hidden="1" outlineLevel="1">
      <c r="C466" s="65"/>
      <c r="D466" s="65"/>
      <c r="E466" s="162"/>
      <c r="F466" s="201"/>
      <c r="G466" s="163"/>
      <c r="H466" s="164"/>
      <c r="I466" s="97"/>
      <c r="J466" s="170"/>
      <c r="K466" s="65"/>
    </row>
    <row r="467" spans="2:14" hidden="1" outlineLevel="1">
      <c r="C467" s="65"/>
      <c r="D467" s="65"/>
      <c r="E467" s="162"/>
      <c r="F467" s="201"/>
      <c r="G467" s="163"/>
      <c r="H467" s="164"/>
      <c r="I467" s="97"/>
      <c r="J467" s="170"/>
      <c r="K467" s="65"/>
    </row>
    <row r="468" spans="2:14" hidden="1" outlineLevel="1">
      <c r="C468" s="65"/>
      <c r="D468" s="65"/>
      <c r="E468" s="162"/>
      <c r="F468" s="201"/>
      <c r="G468" s="163"/>
      <c r="H468" s="164"/>
      <c r="I468" s="97"/>
      <c r="J468" s="170"/>
      <c r="K468" s="65"/>
    </row>
    <row r="469" spans="2:14" hidden="1" outlineLevel="1">
      <c r="B469" t="s">
        <v>455</v>
      </c>
      <c r="C469" s="65"/>
      <c r="D469" s="65"/>
      <c r="E469" s="162"/>
      <c r="F469" s="201"/>
      <c r="G469" s="163"/>
      <c r="H469" s="164"/>
      <c r="I469" s="97"/>
      <c r="J469" s="170"/>
      <c r="K469" s="65"/>
      <c r="M469" t="s">
        <v>82</v>
      </c>
    </row>
    <row r="470" spans="2:14" hidden="1" outlineLevel="1">
      <c r="C470" s="65"/>
      <c r="D470" s="65"/>
      <c r="E470" s="162"/>
      <c r="F470" s="201"/>
      <c r="G470" s="163"/>
      <c r="H470" s="164"/>
      <c r="I470" s="97"/>
      <c r="J470" s="170"/>
      <c r="K470" s="65"/>
    </row>
    <row r="471" spans="2:14" hidden="1" outlineLevel="1">
      <c r="B471" t="s">
        <v>456</v>
      </c>
      <c r="C471" s="65"/>
      <c r="D471" s="65"/>
      <c r="E471" s="162"/>
      <c r="F471" s="201"/>
      <c r="G471" s="163"/>
      <c r="H471" s="164"/>
      <c r="I471" s="97"/>
      <c r="J471" s="170"/>
      <c r="K471" s="65"/>
      <c r="M471" t="s">
        <v>82</v>
      </c>
    </row>
    <row r="472" spans="2:14" hidden="1" outlineLevel="1">
      <c r="C472" s="65"/>
      <c r="D472" s="65"/>
      <c r="E472" s="162"/>
      <c r="F472" s="201"/>
      <c r="G472" s="163"/>
      <c r="H472" s="164"/>
      <c r="I472" s="97"/>
      <c r="J472" s="170"/>
      <c r="K472" s="65"/>
    </row>
    <row r="473" spans="2:14" hidden="1" outlineLevel="1">
      <c r="B473" t="s">
        <v>457</v>
      </c>
      <c r="C473" s="65"/>
      <c r="D473" s="65"/>
      <c r="E473" s="162"/>
      <c r="F473" s="201"/>
      <c r="G473" s="163"/>
      <c r="H473" s="164"/>
      <c r="I473" s="97"/>
      <c r="J473" s="170"/>
      <c r="K473" s="65"/>
      <c r="M473" t="s">
        <v>82</v>
      </c>
      <c r="N473">
        <v>7679.96</v>
      </c>
    </row>
    <row r="474" spans="2:14" hidden="1" outlineLevel="1">
      <c r="C474" s="65"/>
      <c r="D474" s="65"/>
      <c r="E474" s="162"/>
      <c r="F474" s="201"/>
      <c r="G474" s="163"/>
      <c r="H474" s="164"/>
      <c r="I474" s="97"/>
      <c r="J474" s="170"/>
      <c r="K474" s="65"/>
      <c r="N474">
        <f>N473/11.6/8</f>
        <v>82.758189655172416</v>
      </c>
    </row>
    <row r="475" spans="2:14" hidden="1" outlineLevel="1">
      <c r="B475" t="s">
        <v>458</v>
      </c>
      <c r="C475" s="65"/>
      <c r="D475" s="65"/>
      <c r="E475" s="162"/>
      <c r="F475" s="201"/>
      <c r="G475" s="163"/>
      <c r="H475" s="164"/>
      <c r="I475" s="97"/>
      <c r="J475" s="170"/>
      <c r="K475" s="65"/>
      <c r="M475" t="s">
        <v>82</v>
      </c>
    </row>
    <row r="476" spans="2:14" hidden="1" outlineLevel="1">
      <c r="C476" s="65"/>
      <c r="D476" s="65"/>
      <c r="E476" s="162"/>
      <c r="F476" s="201"/>
      <c r="G476" s="163"/>
      <c r="H476" s="164"/>
      <c r="I476" s="97"/>
      <c r="J476" s="170"/>
      <c r="K476" s="65"/>
    </row>
    <row r="477" spans="2:14" hidden="1" outlineLevel="1">
      <c r="B477" t="s">
        <v>459</v>
      </c>
      <c r="C477" s="65"/>
      <c r="D477" s="65"/>
      <c r="E477" s="162"/>
      <c r="F477" s="201"/>
      <c r="G477" s="163"/>
      <c r="H477" s="164"/>
      <c r="I477" s="97"/>
      <c r="J477" s="170"/>
      <c r="K477" s="65"/>
      <c r="M477" t="s">
        <v>82</v>
      </c>
    </row>
    <row r="478" spans="2:14" hidden="1" outlineLevel="1">
      <c r="C478" s="65"/>
      <c r="D478" s="65"/>
      <c r="E478" s="162"/>
      <c r="F478" s="201"/>
      <c r="G478" s="163"/>
      <c r="H478" s="164"/>
      <c r="I478" s="97"/>
      <c r="J478" s="170"/>
      <c r="K478" s="65"/>
    </row>
    <row r="479" spans="2:14" hidden="1" outlineLevel="1">
      <c r="C479" s="65"/>
      <c r="D479" s="65"/>
      <c r="E479" s="162"/>
      <c r="F479" s="201"/>
      <c r="G479" s="163"/>
      <c r="H479" s="164"/>
      <c r="I479" s="97"/>
      <c r="J479" s="170"/>
      <c r="K479" s="65"/>
    </row>
    <row r="480" spans="2:14" hidden="1" outlineLevel="1">
      <c r="B480" t="s">
        <v>460</v>
      </c>
      <c r="C480" s="65"/>
      <c r="D480" s="65"/>
      <c r="E480" s="162"/>
      <c r="F480" s="201"/>
      <c r="G480" s="163"/>
      <c r="H480" s="164"/>
      <c r="I480" s="97"/>
      <c r="J480" s="170"/>
      <c r="K480" s="65"/>
      <c r="M480" t="s">
        <v>82</v>
      </c>
    </row>
    <row r="481" spans="1:13" hidden="1" outlineLevel="1">
      <c r="C481" s="65"/>
      <c r="D481" s="65"/>
      <c r="E481" s="162"/>
      <c r="F481" s="201"/>
      <c r="G481" s="163"/>
      <c r="H481" s="164"/>
      <c r="I481" s="97"/>
      <c r="J481" s="170"/>
      <c r="K481" s="65"/>
    </row>
    <row r="482" spans="1:13" hidden="1" outlineLevel="1">
      <c r="B482" t="s">
        <v>461</v>
      </c>
      <c r="C482" s="65"/>
      <c r="D482" s="65"/>
      <c r="E482" s="162"/>
      <c r="F482" s="201"/>
      <c r="G482" s="163"/>
      <c r="H482" s="164"/>
      <c r="I482" s="97"/>
      <c r="J482" s="170"/>
      <c r="K482" s="65"/>
      <c r="M482" t="s">
        <v>82</v>
      </c>
    </row>
    <row r="483" spans="1:13" hidden="1" outlineLevel="1">
      <c r="C483" s="65"/>
      <c r="D483" s="65"/>
      <c r="E483" s="162"/>
      <c r="F483" s="201"/>
      <c r="G483" s="163"/>
      <c r="H483" s="164"/>
      <c r="I483" s="97"/>
      <c r="J483" s="170"/>
      <c r="K483" s="65"/>
    </row>
    <row r="484" spans="1:13" hidden="1" outlineLevel="1">
      <c r="C484" s="65"/>
      <c r="D484" s="65"/>
      <c r="E484" s="162"/>
      <c r="F484" s="201"/>
      <c r="G484" s="163"/>
      <c r="H484" s="164"/>
      <c r="I484" s="97"/>
      <c r="J484" s="170"/>
      <c r="K484" s="65"/>
    </row>
    <row r="485" spans="1:13" hidden="1" outlineLevel="1">
      <c r="C485" s="65"/>
      <c r="D485" s="65"/>
      <c r="E485" s="162"/>
      <c r="F485" s="201"/>
      <c r="G485" s="163"/>
      <c r="H485" s="164"/>
      <c r="I485" s="97"/>
      <c r="J485" s="170"/>
      <c r="K485" s="65"/>
    </row>
    <row r="486" spans="1:13" hidden="1" outlineLevel="1">
      <c r="C486" s="65"/>
      <c r="D486" s="65"/>
      <c r="E486" s="162"/>
      <c r="F486" s="201"/>
      <c r="G486" s="163"/>
      <c r="H486" s="164"/>
      <c r="I486" s="97"/>
      <c r="J486" s="170"/>
      <c r="K486" s="65"/>
    </row>
    <row r="487" spans="1:13" hidden="1" outlineLevel="1">
      <c r="C487" s="65"/>
      <c r="D487" s="65"/>
      <c r="E487" s="162"/>
      <c r="F487" s="201"/>
      <c r="G487" s="163"/>
      <c r="H487" s="164"/>
      <c r="I487" s="97"/>
      <c r="J487" s="170"/>
      <c r="K487" s="65"/>
    </row>
    <row r="488" spans="1:13" hidden="1" outlineLevel="1">
      <c r="C488" s="65"/>
      <c r="D488" s="65"/>
      <c r="E488" s="162"/>
      <c r="F488" s="201"/>
      <c r="G488" s="163"/>
      <c r="H488" s="164"/>
      <c r="I488" s="97"/>
      <c r="J488" s="170"/>
      <c r="K488" s="65"/>
    </row>
    <row r="489" spans="1:13" hidden="1" outlineLevel="1">
      <c r="C489" s="65"/>
      <c r="D489" s="65"/>
      <c r="E489" s="162"/>
      <c r="F489" s="201"/>
      <c r="G489" s="163"/>
      <c r="H489" s="164"/>
      <c r="I489" s="97"/>
      <c r="J489" s="170"/>
      <c r="K489" s="65"/>
    </row>
    <row r="490" spans="1:13" hidden="1" outlineLevel="1">
      <c r="C490" s="65"/>
      <c r="D490" s="65"/>
      <c r="E490" s="162"/>
      <c r="F490" s="201"/>
      <c r="G490" s="163"/>
      <c r="H490" s="164"/>
      <c r="I490" s="97"/>
      <c r="J490" s="170"/>
      <c r="K490" s="65"/>
    </row>
    <row r="491" spans="1:13" hidden="1" outlineLevel="1">
      <c r="C491" s="65"/>
      <c r="D491" s="65"/>
      <c r="E491" s="162"/>
      <c r="F491" s="201"/>
      <c r="G491" s="163"/>
      <c r="H491" s="164"/>
      <c r="I491" s="97"/>
      <c r="J491" s="170"/>
      <c r="K491" s="65"/>
    </row>
    <row r="492" spans="1:13" hidden="1" outlineLevel="1">
      <c r="C492" s="65"/>
      <c r="D492" s="65"/>
      <c r="E492" s="162"/>
      <c r="F492" s="201"/>
      <c r="G492" s="163"/>
      <c r="H492" s="164"/>
      <c r="I492" s="97"/>
      <c r="J492" s="170"/>
      <c r="K492" s="65"/>
    </row>
    <row r="493" spans="1:13" hidden="1" outlineLevel="1">
      <c r="A493" s="154"/>
      <c r="B493" s="155" t="s">
        <v>214</v>
      </c>
      <c r="C493" s="155"/>
      <c r="D493" s="194"/>
      <c r="E493" s="158"/>
      <c r="F493" s="208"/>
      <c r="G493" s="159"/>
      <c r="H493" s="160"/>
      <c r="I493" s="193"/>
      <c r="J493" s="168"/>
      <c r="K493" s="194"/>
      <c r="L493" s="154"/>
      <c r="M493" s="154"/>
    </row>
    <row r="494" spans="1:13" hidden="1" outlineLevel="1" collapsed="1">
      <c r="C494" s="65"/>
      <c r="D494" s="65"/>
      <c r="E494" s="162"/>
      <c r="F494" s="201"/>
      <c r="G494" s="163"/>
      <c r="H494" s="164"/>
      <c r="I494" s="97"/>
      <c r="J494" s="170"/>
      <c r="K494" s="65"/>
    </row>
    <row r="495" spans="1:13" hidden="1" outlineLevel="1">
      <c r="A495" s="104"/>
      <c r="B495" s="196" t="s">
        <v>22</v>
      </c>
      <c r="C495" s="196"/>
      <c r="D495" s="65"/>
      <c r="E495" s="162"/>
      <c r="F495" s="201"/>
      <c r="G495" s="163"/>
      <c r="H495" s="164"/>
      <c r="I495" s="97"/>
      <c r="J495" s="170"/>
      <c r="K495" s="65"/>
    </row>
    <row r="496" spans="1:13" hidden="1" outlineLevel="1">
      <c r="B496" s="17" t="s">
        <v>462</v>
      </c>
      <c r="C496" s="17"/>
      <c r="D496" s="65"/>
      <c r="E496" s="162"/>
      <c r="F496" s="201"/>
      <c r="G496" s="163"/>
      <c r="H496" s="164"/>
      <c r="I496" s="97"/>
      <c r="J496" s="170"/>
      <c r="K496" s="65"/>
    </row>
    <row r="497" spans="2:13" hidden="1" outlineLevel="1">
      <c r="B497" t="s">
        <v>463</v>
      </c>
      <c r="C497" s="7"/>
      <c r="D497" s="65"/>
      <c r="E497" s="162"/>
      <c r="F497" s="201"/>
      <c r="G497" s="163"/>
      <c r="H497" s="164"/>
      <c r="I497" s="97"/>
      <c r="J497" s="170"/>
      <c r="K497" s="65"/>
    </row>
    <row r="498" spans="2:13" hidden="1" outlineLevel="1">
      <c r="B498" t="s">
        <v>464</v>
      </c>
      <c r="C498" s="65"/>
      <c r="D498" s="65"/>
      <c r="E498" s="162"/>
      <c r="F498" s="201"/>
      <c r="G498" s="163"/>
      <c r="H498" s="164"/>
      <c r="I498" s="97"/>
      <c r="J498" s="170"/>
      <c r="K498" s="65"/>
    </row>
    <row r="499" spans="2:13" hidden="1" outlineLevel="1">
      <c r="C499" s="65"/>
      <c r="D499" s="65"/>
      <c r="E499" s="162"/>
      <c r="F499" s="201"/>
      <c r="G499" s="163"/>
      <c r="H499" s="164"/>
      <c r="I499" s="97"/>
      <c r="J499" s="170"/>
      <c r="K499" s="65"/>
    </row>
    <row r="500" spans="2:13" hidden="1" outlineLevel="1">
      <c r="B500" t="s">
        <v>465</v>
      </c>
      <c r="C500" s="65"/>
      <c r="D500" s="65"/>
      <c r="E500" s="162"/>
      <c r="F500" s="201"/>
      <c r="G500" s="163"/>
      <c r="H500" s="164"/>
      <c r="I500" s="97"/>
      <c r="J500" s="170"/>
      <c r="K500" s="65"/>
      <c r="M500" t="s">
        <v>270</v>
      </c>
    </row>
    <row r="501" spans="2:13" hidden="1" outlineLevel="1">
      <c r="B501" t="s">
        <v>466</v>
      </c>
      <c r="C501" s="65"/>
      <c r="D501" s="65"/>
      <c r="E501" s="162"/>
      <c r="F501" s="201"/>
      <c r="G501" s="163"/>
      <c r="H501" s="164"/>
      <c r="I501" s="97"/>
      <c r="J501" s="170"/>
      <c r="K501" s="65"/>
    </row>
    <row r="502" spans="2:13" hidden="1" outlineLevel="1">
      <c r="C502" s="65"/>
      <c r="D502" s="65"/>
      <c r="E502" s="162"/>
      <c r="F502" s="201"/>
      <c r="G502" s="163"/>
      <c r="H502" s="164"/>
      <c r="I502" s="97"/>
      <c r="J502" s="170"/>
      <c r="K502" s="65"/>
    </row>
    <row r="503" spans="2:13" hidden="1" outlineLevel="1">
      <c r="B503" t="s">
        <v>467</v>
      </c>
      <c r="C503" s="65"/>
      <c r="D503" s="65"/>
      <c r="E503" s="162"/>
      <c r="F503" s="201"/>
      <c r="G503" s="163"/>
      <c r="H503" s="164"/>
      <c r="I503" s="97"/>
      <c r="J503" s="170"/>
      <c r="K503" s="65"/>
      <c r="M503" t="s">
        <v>82</v>
      </c>
    </row>
    <row r="504" spans="2:13" hidden="1" outlineLevel="1">
      <c r="C504" s="65"/>
      <c r="D504" s="65"/>
      <c r="E504" s="162"/>
      <c r="F504" s="201"/>
      <c r="G504" s="163"/>
      <c r="H504" s="164"/>
      <c r="I504" s="97"/>
      <c r="J504" s="170"/>
      <c r="K504" s="65"/>
    </row>
    <row r="505" spans="2:13" hidden="1" outlineLevel="1">
      <c r="B505" t="s">
        <v>468</v>
      </c>
      <c r="C505" s="65"/>
      <c r="D505" s="65"/>
      <c r="E505" s="162"/>
      <c r="F505" s="201"/>
      <c r="G505" s="163"/>
      <c r="H505" s="164"/>
      <c r="I505" s="97"/>
      <c r="J505" s="170"/>
      <c r="K505" s="65"/>
      <c r="M505" t="s">
        <v>82</v>
      </c>
    </row>
    <row r="506" spans="2:13" hidden="1" outlineLevel="1">
      <c r="C506" s="65"/>
      <c r="D506" s="65"/>
      <c r="E506" s="162"/>
      <c r="F506" s="201"/>
      <c r="G506" s="163"/>
      <c r="H506" s="164"/>
      <c r="I506" s="97"/>
      <c r="J506" s="170"/>
      <c r="K506" s="65"/>
    </row>
    <row r="507" spans="2:13" hidden="1" outlineLevel="1">
      <c r="B507" t="s">
        <v>469</v>
      </c>
      <c r="C507" s="65"/>
      <c r="D507" s="65"/>
      <c r="E507" s="162"/>
      <c r="F507" s="201"/>
      <c r="G507" s="163"/>
      <c r="H507" s="164"/>
      <c r="I507" s="97"/>
      <c r="J507" s="170"/>
      <c r="K507" s="65"/>
      <c r="M507" t="s">
        <v>82</v>
      </c>
    </row>
    <row r="508" spans="2:13" hidden="1" outlineLevel="1">
      <c r="C508" s="65"/>
      <c r="D508" s="65"/>
      <c r="E508" s="162"/>
      <c r="F508" s="201"/>
      <c r="G508" s="163"/>
      <c r="H508" s="164"/>
      <c r="I508" s="97"/>
      <c r="J508" s="170"/>
      <c r="K508" s="65"/>
    </row>
    <row r="509" spans="2:13" hidden="1" outlineLevel="1">
      <c r="B509" t="s">
        <v>470</v>
      </c>
      <c r="C509" s="65"/>
      <c r="D509" s="65"/>
      <c r="E509" s="162"/>
      <c r="F509" s="201"/>
      <c r="G509" s="163"/>
      <c r="H509" s="164"/>
      <c r="I509" s="97"/>
      <c r="J509" s="170"/>
      <c r="K509" s="65"/>
      <c r="M509" t="s">
        <v>82</v>
      </c>
    </row>
    <row r="510" spans="2:13" hidden="1" outlineLevel="1">
      <c r="C510" s="65"/>
      <c r="D510" s="65"/>
      <c r="E510" s="162"/>
      <c r="F510" s="201"/>
      <c r="G510" s="163"/>
      <c r="H510" s="164"/>
      <c r="I510" s="97"/>
      <c r="J510" s="170"/>
      <c r="K510" s="65"/>
    </row>
    <row r="511" spans="2:13" hidden="1" outlineLevel="1">
      <c r="B511" t="s">
        <v>471</v>
      </c>
      <c r="C511" s="65"/>
      <c r="D511" s="65"/>
      <c r="E511" s="162"/>
      <c r="F511" s="201"/>
      <c r="G511" s="163"/>
      <c r="H511" s="164"/>
      <c r="I511" s="97"/>
      <c r="J511" s="170"/>
      <c r="K511" s="65"/>
      <c r="M511" t="s">
        <v>222</v>
      </c>
    </row>
    <row r="512" spans="2:13" hidden="1" outlineLevel="1">
      <c r="C512" s="65"/>
      <c r="D512" s="65"/>
      <c r="E512" s="162"/>
      <c r="F512" s="201"/>
      <c r="G512" s="163"/>
      <c r="H512" s="164"/>
      <c r="I512" s="97"/>
      <c r="J512" s="170"/>
      <c r="K512" s="65"/>
    </row>
    <row r="513" spans="1:13" hidden="1" outlineLevel="1">
      <c r="B513" t="s">
        <v>473</v>
      </c>
      <c r="C513" s="65"/>
      <c r="D513" s="65"/>
      <c r="E513" s="162"/>
      <c r="F513" s="201"/>
      <c r="G513" s="163"/>
      <c r="H513" s="164"/>
      <c r="I513" s="97"/>
      <c r="J513" s="170"/>
      <c r="K513" s="65"/>
      <c r="M513" t="s">
        <v>222</v>
      </c>
    </row>
    <row r="514" spans="1:13" hidden="1" outlineLevel="1">
      <c r="C514" s="65"/>
      <c r="D514" s="65"/>
      <c r="E514" s="162"/>
      <c r="F514" s="201"/>
      <c r="G514" s="163"/>
      <c r="H514" s="164"/>
      <c r="I514" s="97"/>
      <c r="J514" s="170"/>
      <c r="K514" s="65"/>
    </row>
    <row r="515" spans="1:13" hidden="1" outlineLevel="1">
      <c r="A515" s="154"/>
      <c r="B515" s="154" t="s">
        <v>214</v>
      </c>
      <c r="C515" s="155"/>
      <c r="D515" s="194"/>
      <c r="E515" s="158"/>
      <c r="F515" s="208"/>
      <c r="G515" s="159"/>
      <c r="H515" s="160"/>
      <c r="I515" s="193"/>
      <c r="J515" s="168"/>
      <c r="K515" s="194"/>
      <c r="L515" s="154"/>
      <c r="M515" s="154"/>
    </row>
    <row r="516" spans="1:13" hidden="1" outlineLevel="1">
      <c r="C516" s="65"/>
      <c r="D516" s="65"/>
      <c r="E516" s="162"/>
      <c r="F516" s="201"/>
      <c r="G516" s="163"/>
      <c r="H516" s="164"/>
      <c r="I516" s="97"/>
      <c r="J516" s="170"/>
      <c r="K516" s="65"/>
    </row>
    <row r="517" spans="1:13" hidden="1" outlineLevel="1">
      <c r="A517" s="104"/>
      <c r="B517" s="196" t="s">
        <v>23</v>
      </c>
      <c r="C517" s="105"/>
      <c r="D517" s="65"/>
      <c r="E517" s="162"/>
      <c r="F517" s="201"/>
      <c r="G517" s="163"/>
      <c r="H517" s="164"/>
      <c r="I517" s="97"/>
      <c r="J517" s="170"/>
      <c r="K517" s="65"/>
    </row>
    <row r="518" spans="1:13" hidden="1" outlineLevel="1">
      <c r="C518" s="65"/>
      <c r="D518" s="65"/>
      <c r="E518" s="162"/>
      <c r="F518" s="201"/>
      <c r="G518" s="163"/>
      <c r="H518" s="164"/>
      <c r="I518" s="97"/>
      <c r="J518" s="170"/>
      <c r="K518" s="65"/>
    </row>
    <row r="519" spans="1:13" hidden="1" outlineLevel="1">
      <c r="B519" t="s">
        <v>474</v>
      </c>
      <c r="C519" s="65"/>
      <c r="D519" s="65"/>
      <c r="E519" s="162"/>
      <c r="F519" s="201"/>
      <c r="G519" s="163"/>
      <c r="H519" s="164"/>
      <c r="I519" s="97"/>
      <c r="J519" s="170"/>
      <c r="K519" s="65"/>
    </row>
    <row r="520" spans="1:13" hidden="1" outlineLevel="1">
      <c r="C520" s="65"/>
      <c r="D520" s="65"/>
      <c r="E520" s="162"/>
      <c r="F520" s="201"/>
      <c r="G520" s="163"/>
      <c r="H520" s="164"/>
      <c r="I520" s="97"/>
      <c r="J520" s="170"/>
      <c r="K520" s="65"/>
    </row>
    <row r="521" spans="1:13" hidden="1" outlineLevel="1">
      <c r="B521" t="s">
        <v>475</v>
      </c>
      <c r="C521" s="65"/>
      <c r="D521" s="65"/>
      <c r="E521" s="162"/>
      <c r="F521" s="201"/>
      <c r="G521" s="163"/>
      <c r="H521" s="164"/>
      <c r="I521" s="97"/>
      <c r="J521" s="170"/>
      <c r="K521" s="65"/>
      <c r="M521" t="s">
        <v>270</v>
      </c>
    </row>
    <row r="522" spans="1:13" hidden="1" outlineLevel="1">
      <c r="C522" s="65"/>
      <c r="D522" s="65"/>
      <c r="E522" s="162"/>
      <c r="F522" s="201"/>
      <c r="G522" s="163"/>
      <c r="H522" s="164"/>
      <c r="I522" s="97"/>
      <c r="J522" s="218"/>
      <c r="K522" s="65"/>
    </row>
    <row r="523" spans="1:13" hidden="1" outlineLevel="1">
      <c r="B523" t="s">
        <v>476</v>
      </c>
      <c r="C523" s="65"/>
      <c r="D523" s="65"/>
      <c r="E523" s="162"/>
      <c r="F523" s="201"/>
      <c r="G523" s="163"/>
      <c r="H523" s="164"/>
      <c r="I523" s="164"/>
      <c r="J523" s="65"/>
      <c r="K523" s="65"/>
      <c r="M523" t="str">
        <f>M521</f>
        <v>m2</v>
      </c>
    </row>
    <row r="524" spans="1:13" hidden="1" outlineLevel="1">
      <c r="C524" s="65"/>
      <c r="D524" s="65"/>
      <c r="E524" s="162"/>
      <c r="F524" s="201"/>
      <c r="G524" s="163"/>
      <c r="H524" s="164"/>
      <c r="I524" s="164"/>
      <c r="J524" s="65"/>
      <c r="K524" s="65"/>
    </row>
    <row r="525" spans="1:13" hidden="1" outlineLevel="1">
      <c r="B525" t="s">
        <v>477</v>
      </c>
      <c r="C525" s="65"/>
      <c r="D525" s="65"/>
      <c r="E525" s="162"/>
      <c r="F525" s="201"/>
      <c r="G525" s="163"/>
      <c r="H525" s="164"/>
      <c r="I525" s="164"/>
      <c r="J525" s="65"/>
      <c r="K525" s="65"/>
      <c r="M525" t="s">
        <v>270</v>
      </c>
    </row>
    <row r="526" spans="1:13" hidden="1" outlineLevel="1">
      <c r="C526" s="65"/>
      <c r="D526" s="65"/>
      <c r="E526" s="162"/>
      <c r="F526" s="201"/>
      <c r="G526" s="163"/>
      <c r="H526" s="164"/>
      <c r="I526" s="164"/>
      <c r="J526" s="65"/>
      <c r="K526" s="65"/>
    </row>
    <row r="527" spans="1:13" hidden="1" outlineLevel="1">
      <c r="A527" s="154"/>
      <c r="B527" s="154" t="s">
        <v>214</v>
      </c>
      <c r="C527" s="155"/>
      <c r="D527" s="194"/>
      <c r="E527" s="158"/>
      <c r="F527" s="208"/>
      <c r="G527" s="159"/>
      <c r="H527" s="160"/>
      <c r="I527" s="160"/>
      <c r="J527" s="194"/>
      <c r="K527" s="194"/>
      <c r="L527" s="154"/>
      <c r="M527" s="154"/>
    </row>
    <row r="528" spans="1:13" collapsed="1">
      <c r="C528" s="65"/>
      <c r="D528" s="65"/>
      <c r="E528" s="162"/>
      <c r="F528" s="201"/>
      <c r="G528" s="163"/>
      <c r="H528" s="164"/>
      <c r="I528" s="164"/>
      <c r="J528" s="65"/>
      <c r="K528" s="65"/>
    </row>
    <row r="529" spans="1:13">
      <c r="A529" s="215"/>
      <c r="B529" s="216" t="s">
        <v>24</v>
      </c>
      <c r="C529" s="17"/>
      <c r="D529" s="65"/>
      <c r="E529" s="162"/>
      <c r="F529" s="201"/>
      <c r="G529" s="163"/>
      <c r="H529" s="164"/>
      <c r="I529" s="164"/>
      <c r="J529" s="65"/>
      <c r="K529" s="65"/>
    </row>
    <row r="530" spans="1:13" hidden="1" outlineLevel="1">
      <c r="A530" s="104"/>
      <c r="B530" s="195" t="s">
        <v>352</v>
      </c>
      <c r="C530" s="195"/>
      <c r="D530" s="65"/>
      <c r="E530" s="162"/>
      <c r="F530" s="201"/>
      <c r="G530" s="163"/>
      <c r="H530" s="164"/>
      <c r="I530" s="164"/>
      <c r="J530" s="65"/>
      <c r="K530" s="65"/>
    </row>
    <row r="531" spans="1:13" hidden="1" outlineLevel="1">
      <c r="A531" s="104"/>
      <c r="B531" s="120" t="s">
        <v>478</v>
      </c>
      <c r="C531" s="217"/>
      <c r="D531" s="65"/>
      <c r="E531" s="162"/>
      <c r="F531" s="201"/>
      <c r="G531" s="163"/>
      <c r="H531" s="164"/>
      <c r="I531" s="164"/>
      <c r="J531" s="65"/>
      <c r="K531" s="65"/>
    </row>
    <row r="532" spans="1:13" hidden="1" outlineLevel="1">
      <c r="A532" s="104"/>
      <c r="B532" s="120" t="s">
        <v>479</v>
      </c>
      <c r="C532" s="217"/>
      <c r="D532" s="65"/>
      <c r="E532" s="162"/>
      <c r="F532" s="201"/>
      <c r="G532" s="163"/>
      <c r="H532" s="164"/>
      <c r="I532" s="164"/>
      <c r="J532" s="65"/>
      <c r="K532" s="65"/>
    </row>
    <row r="533" spans="1:13" hidden="1" outlineLevel="1">
      <c r="A533" s="104"/>
      <c r="B533" s="120" t="s">
        <v>480</v>
      </c>
      <c r="C533" s="217"/>
      <c r="D533" s="65"/>
      <c r="E533" s="162"/>
      <c r="F533" s="201"/>
      <c r="G533" s="163"/>
      <c r="H533" s="164"/>
      <c r="I533" s="164"/>
      <c r="J533" s="65"/>
      <c r="K533" s="65"/>
    </row>
    <row r="534" spans="1:13" hidden="1" outlineLevel="1">
      <c r="A534" s="104"/>
      <c r="B534" s="120"/>
      <c r="C534" s="217"/>
      <c r="D534" s="65"/>
      <c r="E534" s="162"/>
      <c r="F534" s="201"/>
      <c r="G534" s="163"/>
      <c r="H534" s="164"/>
      <c r="I534" s="164"/>
      <c r="J534" s="65"/>
      <c r="K534" s="65"/>
    </row>
    <row r="535" spans="1:13" collapsed="1">
      <c r="B535" s="17" t="s">
        <v>481</v>
      </c>
      <c r="C535" s="65"/>
      <c r="D535" s="65"/>
      <c r="E535" s="162"/>
      <c r="F535" s="201"/>
      <c r="G535" s="163"/>
      <c r="H535" s="164"/>
      <c r="I535" s="164"/>
      <c r="J535" s="65"/>
      <c r="K535" s="65"/>
    </row>
    <row r="536" spans="1:13">
      <c r="C536" s="65"/>
      <c r="D536" s="65"/>
      <c r="E536" s="162"/>
      <c r="F536" s="201"/>
      <c r="G536" s="163"/>
      <c r="H536" s="164"/>
      <c r="I536" s="164"/>
      <c r="J536" s="65"/>
      <c r="K536" s="65"/>
    </row>
    <row r="537" spans="1:13" hidden="1" outlineLevel="1">
      <c r="B537" t="s">
        <v>482</v>
      </c>
      <c r="C537" s="65"/>
      <c r="D537" s="65"/>
      <c r="E537" s="162"/>
      <c r="F537" s="201"/>
      <c r="G537" s="163"/>
      <c r="H537" s="164"/>
      <c r="I537" s="164"/>
      <c r="J537" s="65"/>
      <c r="K537" s="65"/>
    </row>
    <row r="538" spans="1:13" hidden="1" outlineLevel="1">
      <c r="B538" t="s">
        <v>483</v>
      </c>
      <c r="C538" s="65"/>
      <c r="D538" s="65"/>
      <c r="E538" s="162"/>
      <c r="F538" s="201"/>
      <c r="G538" s="163"/>
      <c r="H538" s="164"/>
      <c r="I538" s="164"/>
      <c r="J538" s="65"/>
      <c r="K538" s="65"/>
      <c r="M538" t="s">
        <v>82</v>
      </c>
    </row>
    <row r="539" spans="1:13" hidden="1" outlineLevel="1">
      <c r="C539" s="65"/>
      <c r="D539" s="65"/>
      <c r="E539" s="162"/>
      <c r="F539" s="201"/>
      <c r="G539" s="163"/>
      <c r="H539" s="164"/>
      <c r="I539" s="164"/>
      <c r="J539" s="65"/>
      <c r="K539" s="65"/>
    </row>
    <row r="540" spans="1:13" hidden="1" outlineLevel="1">
      <c r="B540" t="s">
        <v>484</v>
      </c>
      <c r="C540" s="65"/>
      <c r="D540" s="65"/>
      <c r="E540" s="162"/>
      <c r="F540" s="201"/>
      <c r="G540" s="163"/>
      <c r="H540" s="164"/>
      <c r="I540" s="164"/>
      <c r="J540" s="65"/>
      <c r="K540" s="65"/>
      <c r="M540" t="s">
        <v>82</v>
      </c>
    </row>
    <row r="541" spans="1:13" hidden="1" outlineLevel="1">
      <c r="C541" s="65"/>
      <c r="D541" s="65"/>
      <c r="E541" s="162"/>
      <c r="F541" s="201"/>
      <c r="G541" s="163"/>
      <c r="H541" s="164"/>
      <c r="I541" s="164"/>
      <c r="J541" s="65"/>
      <c r="K541" s="65"/>
    </row>
    <row r="542" spans="1:13" hidden="1" outlineLevel="1">
      <c r="B542" t="s">
        <v>485</v>
      </c>
      <c r="C542" s="65"/>
      <c r="D542" s="65"/>
      <c r="E542" s="162"/>
      <c r="F542" s="201"/>
      <c r="G542" s="163"/>
      <c r="H542" s="164"/>
      <c r="I542" s="164"/>
      <c r="J542" s="65"/>
      <c r="K542" s="65"/>
      <c r="M542" t="s">
        <v>82</v>
      </c>
    </row>
    <row r="543" spans="1:13" hidden="1" outlineLevel="1">
      <c r="C543" s="65"/>
      <c r="D543" s="65"/>
      <c r="E543" s="162"/>
      <c r="F543" s="201"/>
      <c r="G543" s="163"/>
      <c r="H543" s="164"/>
      <c r="I543" s="164"/>
      <c r="J543" s="65"/>
      <c r="K543" s="65"/>
    </row>
    <row r="544" spans="1:13" hidden="1" outlineLevel="1">
      <c r="B544" t="s">
        <v>486</v>
      </c>
      <c r="C544" s="65"/>
      <c r="D544" s="65"/>
      <c r="E544" s="162"/>
      <c r="F544" s="201"/>
      <c r="G544" s="163"/>
      <c r="H544" s="164"/>
      <c r="I544" s="164"/>
      <c r="J544" s="65"/>
      <c r="K544" s="65"/>
      <c r="M544" t="s">
        <v>82</v>
      </c>
    </row>
    <row r="545" spans="2:16" hidden="1" outlineLevel="1">
      <c r="C545" s="65"/>
      <c r="D545" s="65"/>
      <c r="E545" s="162"/>
      <c r="F545" s="201"/>
      <c r="G545" s="163"/>
      <c r="H545" s="164"/>
      <c r="I545" s="164"/>
      <c r="J545" s="65"/>
      <c r="K545" s="65"/>
    </row>
    <row r="546" spans="2:16" hidden="1" outlineLevel="1">
      <c r="B546" t="s">
        <v>487</v>
      </c>
      <c r="C546" s="65"/>
      <c r="D546" s="65"/>
      <c r="E546" s="162"/>
      <c r="F546" s="201"/>
      <c r="G546" s="163"/>
      <c r="H546" s="164"/>
      <c r="I546" s="164"/>
      <c r="J546" s="65"/>
      <c r="K546" s="65"/>
      <c r="M546" t="s">
        <v>82</v>
      </c>
      <c r="O546">
        <f>99</f>
        <v>99</v>
      </c>
      <c r="P546">
        <f>355-0.1</f>
        <v>354.9</v>
      </c>
    </row>
    <row r="547" spans="2:16" hidden="1" outlineLevel="1">
      <c r="C547" s="65"/>
      <c r="D547" s="65"/>
      <c r="E547" s="162"/>
      <c r="F547" s="201"/>
      <c r="G547" s="163"/>
      <c r="H547" s="164"/>
      <c r="I547" s="164"/>
      <c r="J547" s="65"/>
      <c r="K547" s="65"/>
      <c r="P547">
        <f>500-0.3-0.05</f>
        <v>499.65</v>
      </c>
    </row>
    <row r="548" spans="2:16" hidden="1" outlineLevel="1">
      <c r="B548" t="s">
        <v>488</v>
      </c>
      <c r="C548" s="65"/>
      <c r="D548" s="65"/>
      <c r="E548" s="162"/>
      <c r="F548" s="201"/>
      <c r="G548" s="163"/>
      <c r="H548" s="164"/>
      <c r="I548" s="164"/>
      <c r="J548" s="65"/>
      <c r="K548" s="65"/>
      <c r="P548">
        <f>499*2+355*2</f>
        <v>1708</v>
      </c>
    </row>
    <row r="549" spans="2:16" hidden="1" outlineLevel="1">
      <c r="B549" t="s">
        <v>489</v>
      </c>
      <c r="C549" s="65"/>
      <c r="D549" s="65"/>
      <c r="E549" s="162"/>
      <c r="F549" s="201"/>
      <c r="G549" s="163"/>
      <c r="H549" s="164"/>
      <c r="I549" s="164"/>
      <c r="J549" s="65"/>
      <c r="K549" s="65"/>
      <c r="M549" t="s">
        <v>82</v>
      </c>
    </row>
    <row r="550" spans="2:16" hidden="1" outlineLevel="1">
      <c r="C550" s="65"/>
      <c r="D550" s="65"/>
      <c r="E550" s="162"/>
      <c r="F550" s="201"/>
      <c r="G550" s="163"/>
      <c r="H550" s="164"/>
      <c r="I550" s="164"/>
      <c r="J550" s="65"/>
      <c r="K550" s="65"/>
    </row>
    <row r="551" spans="2:16" hidden="1" outlineLevel="1">
      <c r="B551" t="s">
        <v>490</v>
      </c>
      <c r="C551" s="65"/>
      <c r="D551" s="65"/>
      <c r="E551" s="162"/>
      <c r="F551" s="201"/>
      <c r="G551" s="163"/>
      <c r="H551" s="164"/>
      <c r="I551" s="164"/>
      <c r="J551" s="65"/>
      <c r="K551" s="65"/>
      <c r="M551" t="s">
        <v>82</v>
      </c>
    </row>
    <row r="552" spans="2:16" hidden="1" outlineLevel="1">
      <c r="C552" s="65"/>
      <c r="D552" s="65"/>
      <c r="E552" s="162"/>
      <c r="F552" s="201"/>
      <c r="G552" s="163"/>
      <c r="H552" s="164"/>
      <c r="I552" s="164"/>
      <c r="J552" s="65"/>
      <c r="K552" s="65"/>
    </row>
    <row r="553" spans="2:16" hidden="1" outlineLevel="1">
      <c r="B553" t="s">
        <v>491</v>
      </c>
      <c r="C553" s="65"/>
      <c r="D553" s="65"/>
      <c r="E553" s="162"/>
      <c r="F553" s="201"/>
      <c r="G553" s="163"/>
      <c r="H553" s="164"/>
      <c r="I553" s="164"/>
      <c r="J553" s="65"/>
      <c r="K553" s="65"/>
      <c r="M553" t="s">
        <v>82</v>
      </c>
    </row>
    <row r="554" spans="2:16" hidden="1" outlineLevel="1">
      <c r="C554" s="65"/>
      <c r="D554" s="65"/>
      <c r="E554" s="162"/>
      <c r="F554" s="201"/>
      <c r="G554" s="163"/>
      <c r="H554" s="164"/>
      <c r="I554" s="164"/>
      <c r="J554" s="65"/>
      <c r="K554" s="65"/>
    </row>
    <row r="555" spans="2:16" hidden="1" outlineLevel="1">
      <c r="B555" t="s">
        <v>492</v>
      </c>
      <c r="C555" s="65"/>
      <c r="D555" s="65"/>
      <c r="E555" s="162"/>
      <c r="F555" s="201"/>
      <c r="G555" s="163"/>
      <c r="H555" s="164"/>
      <c r="I555" s="164"/>
      <c r="J555" s="65"/>
      <c r="K555" s="65"/>
      <c r="M555" t="s">
        <v>82</v>
      </c>
    </row>
    <row r="556" spans="2:16" hidden="1" outlineLevel="1">
      <c r="C556" s="65"/>
      <c r="D556" s="65"/>
      <c r="E556" s="162"/>
      <c r="F556" s="201"/>
      <c r="G556" s="163"/>
      <c r="H556" s="164"/>
      <c r="I556" s="164"/>
      <c r="J556" s="65"/>
      <c r="K556" s="65"/>
    </row>
    <row r="557" spans="2:16" hidden="1" outlineLevel="1">
      <c r="B557" t="s">
        <v>493</v>
      </c>
      <c r="C557" s="65"/>
      <c r="D557" s="65"/>
      <c r="E557" s="162"/>
      <c r="F557" s="201"/>
      <c r="G557" s="163"/>
      <c r="H557" s="164"/>
      <c r="I557" s="164"/>
      <c r="J557" s="65"/>
      <c r="K557" s="65"/>
      <c r="M557" t="s">
        <v>82</v>
      </c>
    </row>
    <row r="558" spans="2:16" hidden="1" outlineLevel="1">
      <c r="C558" s="65"/>
      <c r="D558" s="65"/>
      <c r="E558" s="162"/>
      <c r="F558" s="201"/>
      <c r="G558" s="163"/>
      <c r="H558" s="164"/>
      <c r="I558" s="164"/>
      <c r="J558" s="65"/>
      <c r="K558" s="65"/>
    </row>
    <row r="559" spans="2:16" hidden="1" outlineLevel="1">
      <c r="B559" t="s">
        <v>494</v>
      </c>
      <c r="C559" s="65"/>
      <c r="D559" s="65"/>
      <c r="E559" s="162"/>
      <c r="F559" s="201"/>
      <c r="G559" s="163"/>
      <c r="H559" s="164"/>
      <c r="I559" s="164"/>
      <c r="J559" s="65"/>
      <c r="K559" s="65"/>
    </row>
    <row r="560" spans="2:16" hidden="1" outlineLevel="1">
      <c r="B560" t="s">
        <v>495</v>
      </c>
      <c r="C560" s="65"/>
      <c r="D560" s="65"/>
      <c r="E560" s="162"/>
      <c r="F560" s="201"/>
      <c r="G560" s="163"/>
      <c r="H560" s="164"/>
      <c r="I560" s="164"/>
      <c r="J560" s="65"/>
      <c r="K560" s="65"/>
      <c r="M560" t="s">
        <v>82</v>
      </c>
    </row>
    <row r="561" spans="1:13" hidden="1" outlineLevel="1">
      <c r="C561" s="65"/>
      <c r="D561" s="65"/>
      <c r="E561" s="162"/>
      <c r="F561" s="201"/>
      <c r="G561" s="163"/>
      <c r="H561" s="164"/>
      <c r="I561" s="164"/>
      <c r="J561" s="65"/>
      <c r="K561" s="65"/>
    </row>
    <row r="562" spans="1:13" hidden="1" outlineLevel="1">
      <c r="B562" t="s">
        <v>496</v>
      </c>
      <c r="C562" s="65"/>
      <c r="D562" s="65"/>
      <c r="E562" s="162"/>
      <c r="F562" s="201"/>
      <c r="G562" s="163"/>
      <c r="H562" s="164"/>
      <c r="I562" s="164"/>
      <c r="J562" s="65"/>
      <c r="K562" s="65"/>
      <c r="M562" t="s">
        <v>82</v>
      </c>
    </row>
    <row r="563" spans="1:13" hidden="1" outlineLevel="1">
      <c r="C563" s="65"/>
      <c r="D563" s="65"/>
      <c r="E563" s="162"/>
      <c r="F563" s="201"/>
      <c r="G563" s="163"/>
      <c r="H563" s="164"/>
      <c r="I563" s="164"/>
      <c r="J563" s="65"/>
      <c r="K563" s="65"/>
    </row>
    <row r="564" spans="1:13" collapsed="1">
      <c r="A564" t="s">
        <v>497</v>
      </c>
      <c r="B564" t="s">
        <v>498</v>
      </c>
      <c r="C564" s="65"/>
      <c r="D564" s="65"/>
      <c r="E564" s="162"/>
      <c r="F564" s="201"/>
      <c r="G564" s="163"/>
      <c r="H564" s="164"/>
      <c r="I564" s="164"/>
      <c r="J564" s="65"/>
      <c r="K564" s="65"/>
    </row>
    <row r="565" spans="1:13" hidden="1" outlineLevel="1">
      <c r="A565" t="s">
        <v>499</v>
      </c>
      <c r="B565" t="s">
        <v>500</v>
      </c>
      <c r="C565" s="65"/>
      <c r="D565" s="65"/>
      <c r="E565" s="162"/>
      <c r="F565" s="201"/>
      <c r="G565" s="163"/>
      <c r="H565" s="164"/>
      <c r="I565" s="164"/>
      <c r="J565" s="65"/>
      <c r="K565" s="65"/>
      <c r="M565" t="s">
        <v>82</v>
      </c>
    </row>
    <row r="566" spans="1:13" hidden="1" outlineLevel="1">
      <c r="A566" t="s">
        <v>501</v>
      </c>
      <c r="C566" s="65"/>
      <c r="D566" s="65"/>
      <c r="E566" s="162"/>
      <c r="F566" s="201"/>
      <c r="G566" s="163"/>
      <c r="H566" s="164"/>
      <c r="I566" s="164"/>
      <c r="J566" s="65"/>
      <c r="K566" s="65"/>
    </row>
    <row r="567" spans="1:13" hidden="1" outlineLevel="1">
      <c r="A567" t="s">
        <v>502</v>
      </c>
      <c r="B567" t="s">
        <v>503</v>
      </c>
      <c r="C567" s="65"/>
      <c r="D567" s="65"/>
      <c r="E567" s="162"/>
      <c r="F567" s="201"/>
      <c r="G567" s="163"/>
      <c r="H567" s="164"/>
      <c r="I567" s="164"/>
      <c r="J567" s="65"/>
      <c r="K567" s="65"/>
      <c r="M567" t="s">
        <v>82</v>
      </c>
    </row>
    <row r="568" spans="1:13" hidden="1" outlineLevel="1">
      <c r="A568" t="s">
        <v>504</v>
      </c>
      <c r="C568" s="65"/>
      <c r="D568" s="65"/>
      <c r="E568" s="162"/>
      <c r="F568" s="201"/>
      <c r="G568" s="163"/>
      <c r="H568" s="164"/>
      <c r="I568" s="164"/>
      <c r="J568" s="65"/>
      <c r="K568" s="65"/>
    </row>
    <row r="569" spans="1:13" hidden="1" outlineLevel="1">
      <c r="A569" t="s">
        <v>505</v>
      </c>
      <c r="B569" t="s">
        <v>506</v>
      </c>
      <c r="C569" s="65"/>
      <c r="D569" s="65"/>
      <c r="E569" s="162"/>
      <c r="F569" s="201"/>
      <c r="G569" s="163"/>
      <c r="H569" s="164"/>
      <c r="I569" s="164"/>
      <c r="J569" s="65"/>
      <c r="K569" s="65"/>
      <c r="M569" t="s">
        <v>82</v>
      </c>
    </row>
    <row r="570" spans="1:13" hidden="1" outlineLevel="1">
      <c r="A570" t="s">
        <v>507</v>
      </c>
      <c r="C570" s="65"/>
      <c r="D570" s="65"/>
      <c r="E570" s="162"/>
      <c r="F570" s="201"/>
      <c r="G570" s="163"/>
      <c r="H570" s="164"/>
      <c r="I570" s="164"/>
      <c r="J570" s="65"/>
      <c r="K570" s="65"/>
    </row>
    <row r="571" spans="1:13" collapsed="1">
      <c r="A571" t="s">
        <v>508</v>
      </c>
      <c r="B571" t="s">
        <v>509</v>
      </c>
      <c r="C571" s="65"/>
      <c r="D571" s="65"/>
      <c r="E571" s="162"/>
      <c r="F571" s="201"/>
      <c r="G571" s="163"/>
      <c r="H571" s="164"/>
      <c r="I571" s="164"/>
      <c r="J571" s="65"/>
      <c r="K571" s="65"/>
      <c r="L571" s="166">
        <f>I596</f>
        <v>15.72</v>
      </c>
      <c r="M571" t="s">
        <v>82</v>
      </c>
    </row>
    <row r="572" spans="1:13">
      <c r="A572" t="s">
        <v>1880</v>
      </c>
      <c r="C572" s="65"/>
      <c r="D572" s="65"/>
      <c r="E572" s="162"/>
      <c r="F572" s="201"/>
      <c r="G572" s="163"/>
      <c r="H572" s="164"/>
      <c r="I572" s="164"/>
      <c r="J572" s="65"/>
      <c r="K572" s="65"/>
    </row>
    <row r="573" spans="1:13" hidden="1" outlineLevel="1">
      <c r="A573" t="s">
        <v>1881</v>
      </c>
      <c r="B573" t="s">
        <v>510</v>
      </c>
      <c r="C573" s="65"/>
      <c r="D573" s="65"/>
      <c r="E573" s="162"/>
      <c r="F573" s="201"/>
      <c r="G573" s="163"/>
      <c r="H573" s="164"/>
      <c r="I573" s="164"/>
      <c r="J573" s="65"/>
      <c r="K573" s="65"/>
      <c r="M573" t="s">
        <v>82</v>
      </c>
    </row>
    <row r="574" spans="1:13" hidden="1" outlineLevel="1">
      <c r="A574" t="s">
        <v>1882</v>
      </c>
      <c r="C574" s="65"/>
      <c r="D574" s="65"/>
      <c r="E574" s="162"/>
      <c r="F574" s="201"/>
      <c r="G574" s="163"/>
      <c r="H574" s="164"/>
      <c r="I574" s="164"/>
      <c r="J574" s="65"/>
      <c r="K574"/>
    </row>
    <row r="575" spans="1:13" hidden="1" outlineLevel="1">
      <c r="A575" t="s">
        <v>1883</v>
      </c>
      <c r="B575" t="s">
        <v>511</v>
      </c>
      <c r="C575" s="65"/>
      <c r="D575" s="65"/>
      <c r="E575" s="162"/>
      <c r="F575" s="201"/>
      <c r="G575" s="163"/>
      <c r="H575" s="164"/>
      <c r="I575" s="164"/>
      <c r="J575" s="65"/>
      <c r="K575"/>
    </row>
    <row r="576" spans="1:13" hidden="1" outlineLevel="1">
      <c r="A576" t="s">
        <v>1884</v>
      </c>
      <c r="B576" t="s">
        <v>512</v>
      </c>
      <c r="C576" s="65"/>
      <c r="D576" s="65"/>
      <c r="E576" s="162"/>
      <c r="F576" s="201"/>
      <c r="G576" s="163"/>
      <c r="H576" s="164"/>
      <c r="I576" s="164"/>
      <c r="J576" s="65"/>
      <c r="K576"/>
      <c r="M576" t="s">
        <v>82</v>
      </c>
    </row>
    <row r="577" spans="1:14" hidden="1" outlineLevel="1">
      <c r="A577" t="s">
        <v>1885</v>
      </c>
      <c r="C577" s="65"/>
      <c r="D577" s="65"/>
      <c r="E577" s="162"/>
      <c r="F577" s="201"/>
      <c r="G577" s="163"/>
      <c r="H577" s="164"/>
      <c r="I577" s="164"/>
      <c r="J577" s="65"/>
      <c r="K577"/>
    </row>
    <row r="578" spans="1:14" hidden="1" outlineLevel="1">
      <c r="A578" t="s">
        <v>1886</v>
      </c>
      <c r="B578" t="s">
        <v>513</v>
      </c>
      <c r="C578" s="65"/>
      <c r="D578" s="65"/>
      <c r="E578" s="162"/>
      <c r="F578" s="201"/>
      <c r="G578" s="163"/>
      <c r="H578" s="164"/>
      <c r="I578" s="164"/>
      <c r="J578" s="65"/>
      <c r="K578"/>
      <c r="M578" t="s">
        <v>82</v>
      </c>
    </row>
    <row r="579" spans="1:14" hidden="1" outlineLevel="1">
      <c r="A579" t="s">
        <v>1887</v>
      </c>
      <c r="C579" s="65"/>
      <c r="D579" s="65"/>
      <c r="E579" s="162"/>
      <c r="F579" s="201"/>
      <c r="G579" s="163"/>
      <c r="H579" s="164"/>
      <c r="I579" s="164"/>
      <c r="J579" s="65"/>
      <c r="K579"/>
    </row>
    <row r="580" spans="1:14" hidden="1" outlineLevel="1">
      <c r="A580" t="s">
        <v>1888</v>
      </c>
      <c r="B580" t="s">
        <v>514</v>
      </c>
      <c r="C580" s="65"/>
      <c r="D580" s="65"/>
      <c r="E580" s="162"/>
      <c r="F580" s="201"/>
      <c r="G580" s="163"/>
      <c r="H580" s="164"/>
      <c r="I580" s="164"/>
      <c r="J580" s="65"/>
      <c r="K580"/>
      <c r="M580" t="s">
        <v>82</v>
      </c>
    </row>
    <row r="581" spans="1:14" hidden="1" outlineLevel="1">
      <c r="A581" t="s">
        <v>1889</v>
      </c>
      <c r="C581" s="65"/>
      <c r="D581" s="65"/>
      <c r="E581" s="162"/>
      <c r="F581" s="201"/>
      <c r="G581" s="163"/>
      <c r="H581" s="164"/>
      <c r="I581" s="164"/>
      <c r="J581" s="65"/>
      <c r="K581"/>
    </row>
    <row r="582" spans="1:14" hidden="1" outlineLevel="1">
      <c r="A582" t="s">
        <v>1890</v>
      </c>
      <c r="B582" t="s">
        <v>515</v>
      </c>
      <c r="C582" s="65"/>
      <c r="D582" s="65"/>
      <c r="E582" s="162"/>
      <c r="F582" s="201"/>
      <c r="G582" s="163"/>
      <c r="H582" s="164"/>
      <c r="I582" s="164"/>
      <c r="J582" s="65"/>
      <c r="K582"/>
      <c r="M582" t="s">
        <v>82</v>
      </c>
    </row>
    <row r="583" spans="1:14" hidden="1" outlineLevel="1">
      <c r="A583" t="s">
        <v>1891</v>
      </c>
      <c r="C583" s="65"/>
      <c r="D583" s="65"/>
      <c r="E583" s="162"/>
      <c r="F583" s="201"/>
      <c r="G583" s="163"/>
      <c r="H583" s="164"/>
      <c r="I583" s="164"/>
      <c r="J583" s="65"/>
      <c r="K583"/>
    </row>
    <row r="584" spans="1:14" hidden="1" outlineLevel="1">
      <c r="A584" t="s">
        <v>1892</v>
      </c>
      <c r="B584" s="17" t="s">
        <v>516</v>
      </c>
      <c r="C584" s="65"/>
      <c r="D584" s="65"/>
      <c r="E584" s="162"/>
      <c r="F584" s="201"/>
      <c r="G584" s="163"/>
      <c r="H584" s="164"/>
      <c r="I584" s="164"/>
      <c r="J584" s="65"/>
      <c r="K584"/>
    </row>
    <row r="585" spans="1:14" hidden="1" outlineLevel="1">
      <c r="A585" t="s">
        <v>1893</v>
      </c>
      <c r="B585" t="s">
        <v>517</v>
      </c>
      <c r="C585" s="65"/>
      <c r="D585" s="65"/>
      <c r="E585" s="162"/>
      <c r="F585" s="201"/>
      <c r="G585" s="163"/>
      <c r="H585" s="164"/>
      <c r="I585" s="164"/>
      <c r="J585" s="65"/>
      <c r="K585"/>
      <c r="M585" t="s">
        <v>270</v>
      </c>
      <c r="N585">
        <f>8-0.1</f>
        <v>7.9</v>
      </c>
    </row>
    <row r="586" spans="1:14" hidden="1" outlineLevel="1">
      <c r="A586" t="s">
        <v>1894</v>
      </c>
      <c r="C586" s="65"/>
      <c r="D586" s="65"/>
      <c r="E586" s="162"/>
      <c r="F586" s="201"/>
      <c r="G586" s="163"/>
      <c r="H586" s="164"/>
      <c r="I586" s="164"/>
      <c r="J586" s="65"/>
      <c r="K586"/>
    </row>
    <row r="587" spans="1:14" hidden="1" outlineLevel="1">
      <c r="A587" t="s">
        <v>1895</v>
      </c>
      <c r="B587" t="s">
        <v>518</v>
      </c>
      <c r="C587" s="65"/>
      <c r="D587" s="65"/>
      <c r="E587" s="162"/>
      <c r="F587" s="201"/>
      <c r="G587" s="163"/>
      <c r="H587" s="164"/>
      <c r="I587" s="164"/>
      <c r="J587" s="65"/>
      <c r="K587"/>
      <c r="M587" t="s">
        <v>82</v>
      </c>
    </row>
    <row r="588" spans="1:14" hidden="1" outlineLevel="1">
      <c r="A588" t="s">
        <v>1896</v>
      </c>
      <c r="C588" s="65"/>
      <c r="D588" s="65"/>
      <c r="E588" s="162"/>
      <c r="F588" s="201"/>
      <c r="G588" s="163"/>
      <c r="H588" s="164"/>
      <c r="I588" s="164"/>
      <c r="J588" s="65"/>
      <c r="K588"/>
    </row>
    <row r="589" spans="1:14" hidden="1" outlineLevel="1">
      <c r="A589" t="s">
        <v>1897</v>
      </c>
      <c r="B589" t="s">
        <v>519</v>
      </c>
      <c r="C589" s="65"/>
      <c r="D589" s="65"/>
      <c r="E589" s="162"/>
      <c r="F589" s="201"/>
      <c r="G589" s="163"/>
      <c r="H589" s="164"/>
      <c r="I589" s="164"/>
      <c r="J589" s="65"/>
      <c r="K589"/>
      <c r="M589" t="s">
        <v>82</v>
      </c>
    </row>
    <row r="590" spans="1:14" hidden="1" outlineLevel="1">
      <c r="A590" t="s">
        <v>1898</v>
      </c>
      <c r="C590" s="65"/>
      <c r="D590" s="65"/>
      <c r="E590" s="162"/>
      <c r="F590" s="201"/>
      <c r="G590" s="163"/>
      <c r="H590" s="164"/>
      <c r="I590" s="164"/>
      <c r="J590" s="65"/>
      <c r="K590"/>
    </row>
    <row r="591" spans="1:14" hidden="1" outlineLevel="1">
      <c r="A591" t="s">
        <v>1899</v>
      </c>
      <c r="B591" t="s">
        <v>520</v>
      </c>
      <c r="C591" s="65"/>
      <c r="D591" s="65"/>
      <c r="E591" s="162"/>
      <c r="F591" s="201"/>
      <c r="G591" s="163"/>
      <c r="H591" s="164"/>
      <c r="I591" s="164"/>
      <c r="J591" s="65"/>
      <c r="K591"/>
      <c r="M591" t="s">
        <v>82</v>
      </c>
    </row>
    <row r="592" spans="1:14" hidden="1" outlineLevel="1">
      <c r="A592" t="s">
        <v>1900</v>
      </c>
      <c r="C592" s="65"/>
      <c r="D592" s="65"/>
      <c r="E592" s="162"/>
      <c r="F592" s="201"/>
      <c r="G592" s="163"/>
      <c r="H592" s="164"/>
      <c r="I592" s="164"/>
      <c r="J592" s="65"/>
      <c r="K592"/>
    </row>
    <row r="593" spans="1:13" hidden="1" outlineLevel="1">
      <c r="A593" t="s">
        <v>1901</v>
      </c>
      <c r="B593" t="s">
        <v>521</v>
      </c>
      <c r="C593" s="65"/>
      <c r="D593" s="65"/>
      <c r="E593" s="162"/>
      <c r="F593" s="201"/>
      <c r="G593" s="163"/>
      <c r="H593" s="164"/>
      <c r="I593" s="164"/>
      <c r="J593" s="65"/>
      <c r="K593"/>
      <c r="M593" t="s">
        <v>82</v>
      </c>
    </row>
    <row r="594" spans="1:13" hidden="1" outlineLevel="1">
      <c r="A594" t="s">
        <v>1902</v>
      </c>
      <c r="C594" s="65"/>
      <c r="D594" s="65"/>
      <c r="E594" s="162"/>
      <c r="F594" s="201"/>
      <c r="G594" s="163"/>
      <c r="H594" s="164"/>
      <c r="I594" s="164"/>
      <c r="J594" s="65"/>
      <c r="K594"/>
    </row>
    <row r="595" spans="1:13" collapsed="1">
      <c r="A595" t="s">
        <v>1903</v>
      </c>
      <c r="B595" s="172" t="s">
        <v>1794</v>
      </c>
      <c r="C595" s="172" t="s">
        <v>1904</v>
      </c>
      <c r="D595" s="205"/>
      <c r="E595" s="174">
        <v>1</v>
      </c>
      <c r="F595" s="200">
        <v>2</v>
      </c>
      <c r="G595" s="175">
        <v>7.86</v>
      </c>
      <c r="H595" s="176">
        <v>1</v>
      </c>
      <c r="I595" s="176">
        <f>H595*G595*F595*E595</f>
        <v>15.72</v>
      </c>
      <c r="J595" s="65"/>
      <c r="K595"/>
    </row>
    <row r="596" spans="1:13">
      <c r="A596" t="s">
        <v>1905</v>
      </c>
      <c r="B596" s="172"/>
      <c r="C596" s="177">
        <f>(1610+200*2)*2+660+200*2+2380+200*2</f>
        <v>7860</v>
      </c>
      <c r="D596" s="205"/>
      <c r="E596" s="174"/>
      <c r="F596" s="200"/>
      <c r="G596" s="175"/>
      <c r="H596" s="176"/>
      <c r="I596" s="182">
        <f>I595</f>
        <v>15.72</v>
      </c>
      <c r="J596" s="65"/>
      <c r="K596"/>
    </row>
    <row r="597" spans="1:13">
      <c r="D597" s="65"/>
      <c r="E597" s="162"/>
      <c r="F597" s="201"/>
      <c r="G597" s="163"/>
      <c r="H597" s="164"/>
      <c r="I597" s="164"/>
      <c r="J597" s="65"/>
      <c r="K597"/>
    </row>
    <row r="598" spans="1:13">
      <c r="A598" s="154"/>
      <c r="B598" s="154" t="s">
        <v>214</v>
      </c>
      <c r="C598" s="155"/>
      <c r="D598" s="194"/>
      <c r="E598" s="158"/>
      <c r="F598" s="208"/>
      <c r="G598" s="159"/>
      <c r="H598" s="160"/>
      <c r="I598" s="160"/>
      <c r="J598" s="194"/>
      <c r="K598" s="154"/>
      <c r="L598" s="154"/>
      <c r="M598" s="154"/>
    </row>
    <row r="599" spans="1:13" hidden="1" outlineLevel="1">
      <c r="C599" s="65"/>
      <c r="D599" s="65"/>
      <c r="E599" s="162"/>
      <c r="F599" s="201"/>
      <c r="G599" s="163"/>
      <c r="H599" s="164"/>
      <c r="I599" s="164"/>
      <c r="J599" s="65"/>
      <c r="K599"/>
    </row>
    <row r="600" spans="1:13" hidden="1" outlineLevel="1">
      <c r="A600" s="104"/>
      <c r="B600" s="329" t="s">
        <v>25</v>
      </c>
      <c r="C600" s="330"/>
      <c r="D600" s="65"/>
      <c r="E600" s="162"/>
      <c r="F600" s="201"/>
      <c r="G600" s="163"/>
      <c r="H600" s="164"/>
      <c r="I600" s="164"/>
      <c r="J600" s="65"/>
      <c r="K600"/>
    </row>
    <row r="601" spans="1:13" hidden="1" outlineLevel="1">
      <c r="B601" s="126" t="s">
        <v>522</v>
      </c>
      <c r="C601" s="65"/>
      <c r="D601" s="65"/>
      <c r="E601" s="162"/>
      <c r="F601" s="201"/>
      <c r="G601" s="163"/>
      <c r="H601" s="164"/>
      <c r="I601" s="164"/>
      <c r="J601" s="65"/>
      <c r="K601"/>
    </row>
    <row r="602" spans="1:13" hidden="1" outlineLevel="1">
      <c r="B602" t="s">
        <v>523</v>
      </c>
      <c r="C602" s="65"/>
      <c r="D602" s="65"/>
      <c r="E602" s="162"/>
      <c r="F602" s="201"/>
      <c r="G602" s="163"/>
      <c r="H602" s="164"/>
      <c r="I602" s="164"/>
      <c r="J602" s="65"/>
      <c r="K602"/>
    </row>
    <row r="603" spans="1:13" hidden="1" outlineLevel="1">
      <c r="B603" t="s">
        <v>524</v>
      </c>
      <c r="C603" s="65"/>
      <c r="D603" s="65"/>
      <c r="E603" s="162"/>
      <c r="F603" s="201"/>
      <c r="G603" s="163"/>
      <c r="H603" s="164"/>
      <c r="I603" s="164"/>
      <c r="J603" s="65"/>
      <c r="K603"/>
    </row>
    <row r="604" spans="1:13" hidden="1" outlineLevel="1">
      <c r="B604" s="126"/>
      <c r="C604" s="65"/>
      <c r="D604" s="65"/>
      <c r="E604" s="162"/>
      <c r="F604" s="201"/>
      <c r="G604" s="163"/>
      <c r="H604" s="164"/>
      <c r="I604" s="164"/>
      <c r="J604" s="65"/>
      <c r="K604"/>
    </row>
    <row r="605" spans="1:13" hidden="1" outlineLevel="1">
      <c r="B605" t="s">
        <v>525</v>
      </c>
      <c r="C605" s="65"/>
      <c r="D605" s="65"/>
      <c r="E605" s="162"/>
      <c r="F605" s="201"/>
      <c r="G605" s="163"/>
      <c r="H605" s="164"/>
      <c r="I605" s="164"/>
      <c r="J605" s="65"/>
      <c r="K605"/>
    </row>
    <row r="606" spans="1:13" hidden="1" outlineLevel="1">
      <c r="B606" t="s">
        <v>526</v>
      </c>
      <c r="C606" s="65"/>
      <c r="D606" s="65"/>
      <c r="E606" s="162"/>
      <c r="F606" s="201"/>
      <c r="G606" s="163"/>
      <c r="H606" s="164"/>
      <c r="I606" s="164"/>
      <c r="J606" s="65"/>
      <c r="K606"/>
    </row>
    <row r="607" spans="1:13" hidden="1" outlineLevel="1">
      <c r="B607" t="s">
        <v>527</v>
      </c>
      <c r="C607" s="65"/>
      <c r="D607" s="65"/>
      <c r="E607" s="162"/>
      <c r="F607" s="201"/>
      <c r="G607" s="163"/>
      <c r="H607" s="164"/>
      <c r="I607" s="164"/>
      <c r="J607" s="65"/>
      <c r="K607"/>
    </row>
    <row r="608" spans="1:13" hidden="1" outlineLevel="1">
      <c r="B608" t="s">
        <v>528</v>
      </c>
      <c r="C608" s="65"/>
      <c r="D608" s="65"/>
      <c r="E608" s="162"/>
      <c r="F608" s="201"/>
      <c r="G608" s="163"/>
      <c r="H608" s="164"/>
      <c r="I608" s="164"/>
      <c r="J608" s="65"/>
      <c r="K608"/>
    </row>
    <row r="609" spans="2:13" hidden="1" outlineLevel="1">
      <c r="C609" s="65"/>
      <c r="D609" s="65"/>
      <c r="E609" s="162"/>
      <c r="F609" s="201"/>
      <c r="G609" s="163"/>
      <c r="H609" s="164"/>
      <c r="I609" s="164"/>
      <c r="J609" s="65"/>
      <c r="K609"/>
    </row>
    <row r="610" spans="2:13" hidden="1" outlineLevel="1">
      <c r="B610" s="126" t="s">
        <v>529</v>
      </c>
      <c r="C610" s="65"/>
      <c r="D610" s="65"/>
      <c r="E610" s="162"/>
      <c r="F610" s="201"/>
      <c r="G610" s="163"/>
      <c r="H610" s="164"/>
      <c r="I610" s="164"/>
      <c r="J610" s="65"/>
      <c r="K610"/>
    </row>
    <row r="611" spans="2:13" hidden="1" outlineLevel="1">
      <c r="C611" s="65"/>
      <c r="D611" s="65"/>
      <c r="E611" s="162"/>
      <c r="F611" s="201"/>
      <c r="G611" s="163"/>
      <c r="H611" s="164"/>
      <c r="I611" s="164"/>
      <c r="J611" s="65"/>
      <c r="K611"/>
    </row>
    <row r="612" spans="2:13" hidden="1" outlineLevel="1">
      <c r="B612" t="s">
        <v>530</v>
      </c>
      <c r="C612" s="65"/>
      <c r="D612" s="65"/>
      <c r="E612" s="162"/>
      <c r="F612" s="201"/>
      <c r="G612" s="163"/>
      <c r="H612" s="164"/>
      <c r="I612" s="164"/>
      <c r="J612" s="65"/>
      <c r="K612"/>
      <c r="M612" t="s">
        <v>531</v>
      </c>
    </row>
    <row r="613" spans="2:13" hidden="1" outlineLevel="1">
      <c r="C613" s="65"/>
      <c r="D613" s="65"/>
      <c r="E613" s="162"/>
      <c r="F613" s="201"/>
      <c r="G613" s="163"/>
      <c r="H613" s="164"/>
      <c r="I613" s="164"/>
      <c r="J613" s="65"/>
      <c r="K613"/>
    </row>
    <row r="614" spans="2:13" hidden="1" outlineLevel="1">
      <c r="B614" t="s">
        <v>532</v>
      </c>
      <c r="C614" s="65"/>
      <c r="D614" s="65"/>
      <c r="E614" s="162"/>
      <c r="F614" s="201"/>
      <c r="G614" s="163"/>
      <c r="H614" s="164"/>
      <c r="I614" s="164"/>
      <c r="J614" s="65"/>
      <c r="K614"/>
      <c r="M614" t="s">
        <v>531</v>
      </c>
    </row>
    <row r="615" spans="2:13" hidden="1" outlineLevel="1">
      <c r="C615" s="65"/>
      <c r="D615" s="65"/>
      <c r="E615" s="162"/>
      <c r="F615" s="201"/>
      <c r="G615" s="163"/>
      <c r="H615" s="164"/>
      <c r="I615" s="164"/>
      <c r="J615" s="65"/>
      <c r="K615"/>
    </row>
    <row r="616" spans="2:13" hidden="1" outlineLevel="1">
      <c r="C616" s="65"/>
      <c r="D616" s="65"/>
      <c r="E616" s="162"/>
      <c r="F616" s="201"/>
      <c r="G616" s="163"/>
      <c r="H616" s="164"/>
      <c r="I616" s="164"/>
      <c r="J616" s="65"/>
      <c r="K616"/>
    </row>
    <row r="617" spans="2:13" hidden="1" outlineLevel="1">
      <c r="B617" s="126" t="s">
        <v>533</v>
      </c>
      <c r="C617" s="65"/>
      <c r="D617" s="65"/>
      <c r="E617" s="162"/>
      <c r="F617" s="201"/>
      <c r="G617" s="163"/>
      <c r="H617" s="164"/>
      <c r="I617" s="164"/>
      <c r="J617" s="65"/>
      <c r="K617"/>
    </row>
    <row r="618" spans="2:13" hidden="1" outlineLevel="1">
      <c r="C618" s="65"/>
      <c r="D618" s="65"/>
      <c r="E618" s="162"/>
      <c r="F618" s="201"/>
      <c r="G618" s="163"/>
      <c r="H618" s="164"/>
      <c r="I618" s="164"/>
      <c r="J618" s="65"/>
      <c r="K618"/>
    </row>
    <row r="619" spans="2:13" hidden="1" outlineLevel="1">
      <c r="B619" t="s">
        <v>534</v>
      </c>
      <c r="C619" s="65"/>
      <c r="D619" s="65"/>
      <c r="E619" s="162"/>
      <c r="F619" s="201"/>
      <c r="G619" s="163"/>
      <c r="H619" s="164"/>
      <c r="I619" s="164"/>
      <c r="J619" s="65"/>
      <c r="K619"/>
      <c r="M619" t="s">
        <v>82</v>
      </c>
    </row>
    <row r="620" spans="2:13" hidden="1" outlineLevel="1">
      <c r="C620" s="65"/>
      <c r="D620" s="65"/>
      <c r="E620" s="162"/>
      <c r="F620" s="201"/>
      <c r="G620" s="163"/>
      <c r="H620" s="164"/>
      <c r="I620" s="164"/>
      <c r="J620" s="65"/>
      <c r="K620"/>
    </row>
    <row r="621" spans="2:13" hidden="1" outlineLevel="1">
      <c r="B621" t="s">
        <v>535</v>
      </c>
      <c r="C621" s="65"/>
      <c r="D621" s="65"/>
      <c r="E621" s="162"/>
      <c r="F621" s="201"/>
      <c r="G621" s="163"/>
      <c r="H621" s="164"/>
      <c r="I621" s="164"/>
      <c r="J621" s="65"/>
      <c r="K621"/>
      <c r="M621" t="s">
        <v>82</v>
      </c>
    </row>
    <row r="622" spans="2:13" hidden="1" outlineLevel="1">
      <c r="C622" s="65"/>
      <c r="D622" s="65"/>
      <c r="E622" s="162"/>
      <c r="F622" s="201"/>
      <c r="G622" s="163"/>
      <c r="H622" s="164"/>
      <c r="I622" s="164"/>
      <c r="J622" s="65"/>
      <c r="K622"/>
    </row>
    <row r="623" spans="2:13" hidden="1" outlineLevel="1">
      <c r="B623" s="126" t="s">
        <v>536</v>
      </c>
      <c r="C623" s="65"/>
      <c r="D623" s="65"/>
      <c r="E623" s="162"/>
      <c r="F623" s="201"/>
      <c r="G623" s="163"/>
      <c r="H623" s="164"/>
      <c r="I623" s="164"/>
      <c r="J623" s="65"/>
      <c r="K623"/>
    </row>
    <row r="624" spans="2:13" hidden="1" outlineLevel="1">
      <c r="B624" t="s">
        <v>537</v>
      </c>
      <c r="C624" s="65"/>
      <c r="D624" s="65"/>
      <c r="E624" s="162"/>
      <c r="F624" s="201"/>
      <c r="G624" s="163"/>
      <c r="H624" s="164"/>
      <c r="I624" s="164"/>
      <c r="J624" s="65"/>
      <c r="K624"/>
      <c r="M624" t="s">
        <v>82</v>
      </c>
    </row>
    <row r="625" spans="2:13" hidden="1" outlineLevel="1">
      <c r="B625" s="126"/>
      <c r="C625" s="65"/>
      <c r="D625" s="65"/>
      <c r="E625" s="162"/>
      <c r="F625" s="201"/>
      <c r="G625" s="163"/>
      <c r="H625" s="164"/>
      <c r="I625" s="164"/>
      <c r="J625" s="65"/>
      <c r="K625"/>
    </row>
    <row r="626" spans="2:13" hidden="1" outlineLevel="1">
      <c r="B626" t="s">
        <v>538</v>
      </c>
      <c r="C626" s="65"/>
      <c r="D626" s="65"/>
      <c r="E626" s="162"/>
      <c r="F626" s="201"/>
      <c r="G626" s="163"/>
      <c r="H626" s="164"/>
      <c r="I626" s="164"/>
      <c r="J626" s="65"/>
      <c r="K626"/>
      <c r="M626" t="s">
        <v>82</v>
      </c>
    </row>
    <row r="627" spans="2:13" hidden="1" outlineLevel="1">
      <c r="C627" s="65"/>
      <c r="D627" s="65"/>
      <c r="E627" s="162"/>
      <c r="F627" s="201"/>
      <c r="G627" s="163"/>
      <c r="H627" s="164"/>
      <c r="I627" s="164"/>
      <c r="J627" s="65"/>
      <c r="K627"/>
    </row>
    <row r="628" spans="2:13" hidden="1" outlineLevel="1">
      <c r="B628" t="s">
        <v>539</v>
      </c>
      <c r="C628" s="65"/>
      <c r="D628" s="65"/>
      <c r="E628" s="162"/>
      <c r="F628" s="201"/>
      <c r="G628" s="163"/>
      <c r="H628" s="164"/>
      <c r="I628" s="164"/>
      <c r="J628" s="65"/>
      <c r="K628"/>
      <c r="M628" t="s">
        <v>222</v>
      </c>
    </row>
    <row r="629" spans="2:13" hidden="1" outlineLevel="1">
      <c r="B629" t="s">
        <v>540</v>
      </c>
      <c r="C629" s="65"/>
      <c r="D629" s="65"/>
      <c r="E629" s="162"/>
      <c r="F629" s="201"/>
      <c r="G629" s="163"/>
      <c r="H629" s="164"/>
      <c r="I629" s="164"/>
      <c r="J629" s="65"/>
      <c r="K629"/>
    </row>
    <row r="630" spans="2:13" hidden="1" outlineLevel="1">
      <c r="C630" s="65"/>
      <c r="D630" s="65"/>
      <c r="E630" s="162"/>
      <c r="F630" s="201"/>
      <c r="G630" s="163"/>
      <c r="H630" s="164"/>
      <c r="I630" s="164"/>
      <c r="J630" s="65"/>
      <c r="K630"/>
    </row>
    <row r="631" spans="2:13" hidden="1" outlineLevel="1">
      <c r="B631" t="s">
        <v>541</v>
      </c>
      <c r="C631" s="65"/>
      <c r="D631" s="65"/>
      <c r="E631" s="162"/>
      <c r="F631" s="201"/>
      <c r="G631" s="163"/>
      <c r="H631" s="164"/>
      <c r="I631" s="164"/>
      <c r="J631" s="65"/>
      <c r="K631"/>
      <c r="M631" t="s">
        <v>222</v>
      </c>
    </row>
    <row r="632" spans="2:13" hidden="1" outlineLevel="1">
      <c r="C632" s="65"/>
      <c r="D632" s="65"/>
      <c r="E632" s="162"/>
      <c r="F632" s="201"/>
      <c r="G632" s="163"/>
      <c r="H632" s="164"/>
      <c r="I632" s="164"/>
      <c r="J632" s="65"/>
      <c r="K632"/>
    </row>
    <row r="633" spans="2:13" hidden="1" outlineLevel="1">
      <c r="B633" t="s">
        <v>542</v>
      </c>
      <c r="C633" s="65"/>
      <c r="D633" s="65"/>
      <c r="E633" s="162"/>
      <c r="F633" s="201"/>
      <c r="G633" s="163"/>
      <c r="H633" s="164"/>
      <c r="I633" s="164"/>
      <c r="J633" s="65"/>
      <c r="K633"/>
      <c r="M633" t="s">
        <v>82</v>
      </c>
    </row>
    <row r="634" spans="2:13" hidden="1" outlineLevel="1">
      <c r="C634" s="65"/>
      <c r="D634" s="65"/>
      <c r="E634" s="162"/>
      <c r="F634" s="201"/>
      <c r="G634" s="163"/>
      <c r="H634" s="164"/>
      <c r="I634" s="164"/>
      <c r="J634" s="65"/>
      <c r="K634"/>
    </row>
    <row r="635" spans="2:13" hidden="1" outlineLevel="1">
      <c r="B635" t="s">
        <v>543</v>
      </c>
      <c r="C635" s="65"/>
      <c r="D635" s="65"/>
      <c r="E635" s="162"/>
      <c r="F635" s="201"/>
      <c r="G635" s="163"/>
      <c r="H635" s="164"/>
      <c r="I635" s="164"/>
      <c r="J635" s="65"/>
      <c r="K635"/>
      <c r="M635" t="s">
        <v>82</v>
      </c>
    </row>
    <row r="636" spans="2:13" hidden="1" outlineLevel="1">
      <c r="C636" s="65"/>
      <c r="D636" s="65"/>
      <c r="E636" s="162"/>
      <c r="F636" s="201"/>
      <c r="G636" s="163"/>
      <c r="H636" s="164"/>
      <c r="I636" s="164"/>
      <c r="J636" s="65"/>
      <c r="K636"/>
    </row>
    <row r="637" spans="2:13" hidden="1" outlineLevel="1">
      <c r="B637" t="s">
        <v>544</v>
      </c>
      <c r="C637" s="65"/>
      <c r="D637" s="65"/>
      <c r="E637" s="162"/>
      <c r="F637" s="201"/>
      <c r="G637" s="163"/>
      <c r="H637" s="164"/>
      <c r="I637" s="164"/>
      <c r="J637" s="65"/>
      <c r="K637"/>
      <c r="M637" t="s">
        <v>82</v>
      </c>
    </row>
    <row r="638" spans="2:13" hidden="1" outlineLevel="1">
      <c r="C638" s="65"/>
      <c r="D638" s="65"/>
      <c r="E638" s="162"/>
      <c r="F638" s="201"/>
      <c r="G638" s="163"/>
      <c r="H638" s="164"/>
      <c r="I638" s="164"/>
      <c r="J638" s="65"/>
      <c r="K638"/>
    </row>
    <row r="639" spans="2:13" hidden="1" outlineLevel="1">
      <c r="B639" t="s">
        <v>545</v>
      </c>
      <c r="C639" s="65"/>
      <c r="D639" s="65"/>
      <c r="E639" s="162"/>
      <c r="F639" s="201"/>
      <c r="G639" s="163"/>
      <c r="H639" s="164"/>
      <c r="I639" s="164"/>
      <c r="J639" s="65"/>
      <c r="K639"/>
      <c r="M639" t="s">
        <v>82</v>
      </c>
    </row>
    <row r="640" spans="2:13" hidden="1" outlineLevel="1">
      <c r="C640" s="65"/>
      <c r="D640" s="65"/>
      <c r="E640" s="162"/>
      <c r="F640" s="201"/>
      <c r="G640" s="163"/>
      <c r="H640" s="164"/>
      <c r="I640" s="164"/>
      <c r="J640" s="65"/>
      <c r="K640"/>
    </row>
    <row r="641" spans="2:13" hidden="1" outlineLevel="1">
      <c r="B641" t="s">
        <v>546</v>
      </c>
      <c r="C641" s="65"/>
      <c r="D641" s="65"/>
      <c r="E641" s="162"/>
      <c r="F641" s="201"/>
      <c r="G641" s="163"/>
      <c r="H641" s="164"/>
      <c r="I641" s="164"/>
      <c r="J641" s="65"/>
      <c r="K641"/>
      <c r="M641" t="s">
        <v>65</v>
      </c>
    </row>
    <row r="642" spans="2:13" hidden="1" outlineLevel="1">
      <c r="C642" s="65"/>
      <c r="D642" s="65"/>
      <c r="E642" s="162"/>
      <c r="F642" s="201"/>
      <c r="G642" s="163"/>
      <c r="H642" s="164"/>
      <c r="I642" s="164"/>
      <c r="J642" s="65"/>
      <c r="K642"/>
    </row>
    <row r="643" spans="2:13" hidden="1" outlineLevel="1">
      <c r="B643" t="s">
        <v>547</v>
      </c>
      <c r="C643" s="65"/>
      <c r="D643" s="65"/>
      <c r="E643" s="162"/>
      <c r="F643" s="201"/>
      <c r="G643" s="163"/>
      <c r="H643" s="164"/>
      <c r="I643" s="164"/>
      <c r="J643" s="65"/>
      <c r="K643"/>
      <c r="M643" t="s">
        <v>270</v>
      </c>
    </row>
    <row r="644" spans="2:13" hidden="1" outlineLevel="1">
      <c r="C644" s="65"/>
      <c r="D644" s="65"/>
      <c r="E644" s="162"/>
      <c r="F644" s="201"/>
      <c r="G644" s="163"/>
      <c r="H644" s="164"/>
      <c r="I644" s="164"/>
      <c r="J644" s="65"/>
      <c r="K644"/>
    </row>
    <row r="645" spans="2:13" hidden="1" outlineLevel="1">
      <c r="B645" t="s">
        <v>548</v>
      </c>
      <c r="C645" s="65"/>
      <c r="D645" s="65"/>
      <c r="E645" s="162"/>
      <c r="F645" s="201"/>
      <c r="G645" s="163"/>
      <c r="H645" s="164"/>
      <c r="I645" s="164"/>
      <c r="J645" s="65"/>
      <c r="K645"/>
      <c r="M645" t="s">
        <v>222</v>
      </c>
    </row>
    <row r="646" spans="2:13" hidden="1" outlineLevel="1">
      <c r="B646" t="s">
        <v>549</v>
      </c>
      <c r="C646" s="65"/>
      <c r="D646" s="65"/>
      <c r="E646" s="162"/>
      <c r="F646" s="201"/>
      <c r="G646" s="163"/>
      <c r="H646" s="164"/>
      <c r="I646" s="164"/>
      <c r="J646" s="65"/>
      <c r="K646"/>
    </row>
    <row r="647" spans="2:13" hidden="1" outlineLevel="1">
      <c r="C647" s="65"/>
      <c r="D647" s="65"/>
      <c r="E647" s="162"/>
      <c r="F647" s="201"/>
      <c r="G647" s="163"/>
      <c r="H647" s="164"/>
      <c r="I647" s="164"/>
      <c r="J647" s="65"/>
      <c r="K647"/>
    </row>
    <row r="648" spans="2:13" hidden="1" outlineLevel="1">
      <c r="B648" t="s">
        <v>550</v>
      </c>
      <c r="C648" s="65"/>
      <c r="D648" s="65"/>
      <c r="E648" s="162"/>
      <c r="F648" s="201"/>
      <c r="G648" s="163"/>
      <c r="H648" s="164"/>
      <c r="I648" s="164"/>
      <c r="J648" s="65"/>
      <c r="K648"/>
      <c r="M648" t="s">
        <v>531</v>
      </c>
    </row>
    <row r="649" spans="2:13" hidden="1" outlineLevel="1">
      <c r="C649" s="65"/>
      <c r="D649" s="65"/>
      <c r="E649" s="162"/>
      <c r="F649" s="201"/>
      <c r="G649" s="163"/>
      <c r="H649" s="164"/>
      <c r="I649" s="164"/>
      <c r="J649" s="65"/>
      <c r="K649"/>
    </row>
    <row r="650" spans="2:13" hidden="1" outlineLevel="1">
      <c r="B650" t="s">
        <v>551</v>
      </c>
      <c r="C650" s="65"/>
      <c r="D650" s="65"/>
      <c r="E650" s="162"/>
      <c r="F650" s="201"/>
      <c r="G650" s="163"/>
      <c r="H650" s="164"/>
      <c r="I650" s="164"/>
      <c r="J650" s="65"/>
      <c r="K650"/>
      <c r="M650" t="s">
        <v>531</v>
      </c>
    </row>
    <row r="651" spans="2:13" hidden="1" outlineLevel="1">
      <c r="C651" s="65"/>
      <c r="D651" s="65"/>
      <c r="E651" s="162"/>
      <c r="F651" s="201"/>
      <c r="G651" s="163"/>
      <c r="H651" s="164"/>
      <c r="I651" s="164"/>
      <c r="J651" s="65"/>
      <c r="K651"/>
    </row>
    <row r="652" spans="2:13" hidden="1" outlineLevel="1">
      <c r="B652" t="s">
        <v>552</v>
      </c>
      <c r="C652" s="65"/>
      <c r="D652" s="65"/>
      <c r="E652" s="162"/>
      <c r="F652" s="201"/>
      <c r="G652" s="163"/>
      <c r="H652" s="164"/>
      <c r="I652" s="164"/>
      <c r="J652" s="65"/>
      <c r="K652"/>
      <c r="M652" t="s">
        <v>531</v>
      </c>
    </row>
    <row r="653" spans="2:13" hidden="1" outlineLevel="1">
      <c r="C653" s="65"/>
      <c r="D653" s="65"/>
      <c r="E653" s="162"/>
      <c r="F653" s="201"/>
      <c r="G653" s="163"/>
      <c r="H653" s="164"/>
      <c r="I653" s="164"/>
      <c r="J653" s="65"/>
      <c r="K653"/>
    </row>
    <row r="654" spans="2:13" hidden="1" outlineLevel="1">
      <c r="B654" t="s">
        <v>553</v>
      </c>
      <c r="C654" s="65"/>
      <c r="D654" s="65"/>
      <c r="E654" s="162"/>
      <c r="F654" s="201"/>
      <c r="G654" s="163"/>
      <c r="H654" s="164"/>
      <c r="I654" s="164"/>
      <c r="J654" s="65"/>
      <c r="K654"/>
      <c r="M654" t="s">
        <v>531</v>
      </c>
    </row>
    <row r="655" spans="2:13" hidden="1" outlineLevel="1">
      <c r="C655" s="65"/>
      <c r="D655" s="65"/>
      <c r="E655" s="162"/>
      <c r="F655" s="201"/>
      <c r="G655" s="163"/>
      <c r="H655" s="164"/>
      <c r="I655" s="164"/>
      <c r="J655" s="65"/>
      <c r="K655"/>
    </row>
    <row r="656" spans="2:13" hidden="1" outlineLevel="1">
      <c r="B656" t="s">
        <v>554</v>
      </c>
      <c r="C656" s="65"/>
      <c r="D656" s="65"/>
      <c r="E656" s="162"/>
      <c r="F656" s="201"/>
      <c r="G656" s="163"/>
      <c r="H656" s="164"/>
      <c r="I656" s="164"/>
      <c r="J656" s="65"/>
      <c r="K656"/>
      <c r="M656" t="s">
        <v>65</v>
      </c>
    </row>
    <row r="657" spans="2:13" hidden="1" outlineLevel="1">
      <c r="C657" s="65"/>
      <c r="D657" s="65"/>
      <c r="E657" s="162"/>
      <c r="F657" s="201"/>
      <c r="G657" s="163"/>
      <c r="H657" s="164"/>
      <c r="I657" s="164"/>
      <c r="J657" s="65"/>
      <c r="K657"/>
    </row>
    <row r="658" spans="2:13" hidden="1" outlineLevel="1">
      <c r="B658" t="s">
        <v>555</v>
      </c>
      <c r="C658" s="65"/>
      <c r="D658" s="65"/>
      <c r="E658" s="162"/>
      <c r="F658" s="201"/>
      <c r="G658" s="163"/>
      <c r="H658" s="164"/>
      <c r="I658" s="164"/>
      <c r="J658" s="65"/>
      <c r="K658"/>
      <c r="M658" t="s">
        <v>270</v>
      </c>
    </row>
    <row r="659" spans="2:13" hidden="1" outlineLevel="1">
      <c r="C659" s="65"/>
      <c r="D659" s="65"/>
      <c r="E659" s="162"/>
      <c r="F659" s="201"/>
      <c r="G659" s="163"/>
      <c r="H659" s="164"/>
      <c r="I659" s="164"/>
      <c r="J659" s="65"/>
      <c r="K659"/>
    </row>
    <row r="660" spans="2:13" hidden="1" outlineLevel="1">
      <c r="B660" t="s">
        <v>556</v>
      </c>
      <c r="C660" s="65"/>
      <c r="D660" s="65"/>
      <c r="E660" s="162"/>
      <c r="F660" s="201"/>
      <c r="G660" s="163"/>
      <c r="H660" s="164"/>
      <c r="I660" s="164"/>
      <c r="J660" s="65"/>
      <c r="K660"/>
      <c r="M660" t="s">
        <v>531</v>
      </c>
    </row>
    <row r="661" spans="2:13" hidden="1" outlineLevel="1">
      <c r="C661" s="65"/>
      <c r="D661" s="65"/>
      <c r="E661" s="162"/>
      <c r="F661" s="201"/>
      <c r="G661" s="163"/>
      <c r="H661" s="164"/>
      <c r="I661" s="164"/>
      <c r="J661" s="65"/>
      <c r="K661"/>
    </row>
    <row r="662" spans="2:13" hidden="1" outlineLevel="1">
      <c r="B662" t="s">
        <v>557</v>
      </c>
      <c r="C662" s="65"/>
      <c r="D662" s="65"/>
      <c r="E662" s="162"/>
      <c r="F662" s="201"/>
      <c r="G662" s="163"/>
      <c r="H662" s="164"/>
      <c r="I662" s="164"/>
      <c r="J662" s="65"/>
      <c r="K662"/>
      <c r="M662" t="s">
        <v>531</v>
      </c>
    </row>
    <row r="663" spans="2:13" hidden="1" outlineLevel="1">
      <c r="C663" s="65"/>
      <c r="D663" s="65"/>
      <c r="E663" s="162"/>
      <c r="F663" s="201"/>
      <c r="G663" s="163"/>
      <c r="H663" s="164"/>
      <c r="I663" s="164"/>
      <c r="J663" s="65"/>
      <c r="K663"/>
    </row>
    <row r="664" spans="2:13" hidden="1" outlineLevel="1">
      <c r="B664" t="s">
        <v>558</v>
      </c>
      <c r="C664" s="65"/>
      <c r="D664" s="65"/>
      <c r="E664" s="162"/>
      <c r="F664" s="201"/>
      <c r="G664" s="163"/>
      <c r="H664" s="164"/>
      <c r="I664" s="164"/>
      <c r="J664" s="65"/>
      <c r="K664"/>
      <c r="M664" t="s">
        <v>531</v>
      </c>
    </row>
    <row r="665" spans="2:13" hidden="1" outlineLevel="1">
      <c r="C665" s="65"/>
      <c r="D665" s="65"/>
      <c r="E665" s="162"/>
      <c r="F665" s="201"/>
      <c r="G665" s="163"/>
      <c r="H665" s="164"/>
      <c r="I665" s="164"/>
      <c r="J665" s="65"/>
      <c r="K665"/>
    </row>
    <row r="666" spans="2:13" hidden="1" outlineLevel="1">
      <c r="B666" t="s">
        <v>559</v>
      </c>
      <c r="C666" s="65"/>
      <c r="D666" s="65"/>
      <c r="E666" s="162"/>
      <c r="F666" s="201"/>
      <c r="G666" s="163"/>
      <c r="H666" s="164"/>
      <c r="I666" s="164"/>
      <c r="J666" s="65"/>
      <c r="K666"/>
      <c r="M666" t="s">
        <v>531</v>
      </c>
    </row>
    <row r="667" spans="2:13" hidden="1" outlineLevel="1">
      <c r="C667" s="65"/>
      <c r="D667" s="65"/>
      <c r="E667" s="162"/>
      <c r="F667" s="201"/>
      <c r="G667" s="163"/>
      <c r="H667" s="164"/>
      <c r="I667" s="164"/>
      <c r="J667" s="65"/>
      <c r="K667"/>
    </row>
    <row r="668" spans="2:13" hidden="1" outlineLevel="1">
      <c r="B668" t="s">
        <v>560</v>
      </c>
      <c r="C668" s="65"/>
      <c r="D668" s="65"/>
      <c r="E668" s="162"/>
      <c r="F668" s="201"/>
      <c r="G668" s="163"/>
      <c r="H668" s="164"/>
      <c r="I668" s="164"/>
      <c r="J668" s="65"/>
      <c r="K668"/>
      <c r="M668" t="s">
        <v>531</v>
      </c>
    </row>
    <row r="669" spans="2:13" hidden="1" outlineLevel="1">
      <c r="C669" s="65"/>
      <c r="D669" s="65"/>
      <c r="E669" s="162"/>
      <c r="F669" s="201"/>
      <c r="G669" s="163"/>
      <c r="H669" s="164"/>
      <c r="I669" s="164"/>
      <c r="J669" s="65"/>
      <c r="K669"/>
    </row>
    <row r="670" spans="2:13" hidden="1" outlineLevel="1">
      <c r="B670" t="s">
        <v>561</v>
      </c>
      <c r="C670" s="65"/>
      <c r="D670" s="65"/>
      <c r="E670" s="162"/>
      <c r="F670" s="201"/>
      <c r="G670" s="163"/>
      <c r="H670" s="164"/>
      <c r="I670" s="164"/>
      <c r="J670" s="65"/>
      <c r="K670"/>
      <c r="M670" t="s">
        <v>531</v>
      </c>
    </row>
    <row r="671" spans="2:13" hidden="1" outlineLevel="1">
      <c r="C671" s="65"/>
      <c r="D671" s="65"/>
      <c r="E671" s="162"/>
      <c r="F671" s="201"/>
      <c r="G671" s="163"/>
      <c r="H671" s="164"/>
      <c r="I671" s="164"/>
      <c r="J671" s="65"/>
      <c r="K671"/>
    </row>
    <row r="672" spans="2:13" hidden="1" outlineLevel="1">
      <c r="B672" t="s">
        <v>562</v>
      </c>
      <c r="C672" s="65"/>
      <c r="D672" s="65"/>
      <c r="E672" s="162"/>
      <c r="F672" s="201"/>
      <c r="G672" s="163"/>
      <c r="H672" s="164"/>
      <c r="I672" s="164"/>
      <c r="J672" s="65"/>
      <c r="K672"/>
      <c r="M672" t="s">
        <v>531</v>
      </c>
    </row>
    <row r="673" spans="1:13" hidden="1" outlineLevel="1">
      <c r="C673" s="65"/>
      <c r="D673" s="65"/>
      <c r="E673" s="162"/>
      <c r="F673" s="201"/>
      <c r="G673" s="163"/>
      <c r="H673" s="164"/>
      <c r="I673" s="164"/>
      <c r="J673" s="65"/>
      <c r="K673"/>
    </row>
    <row r="674" spans="1:13" hidden="1" outlineLevel="1">
      <c r="B674" t="s">
        <v>563</v>
      </c>
      <c r="C674" s="65"/>
      <c r="D674" s="65"/>
      <c r="E674" s="162"/>
      <c r="F674" s="201"/>
      <c r="G674" s="163"/>
      <c r="H674" s="164"/>
      <c r="I674" s="164"/>
      <c r="J674" s="65"/>
      <c r="K674"/>
      <c r="M674" t="s">
        <v>531</v>
      </c>
    </row>
    <row r="675" spans="1:13" hidden="1" outlineLevel="1">
      <c r="C675" s="65"/>
      <c r="D675" s="65"/>
      <c r="E675" s="162"/>
      <c r="F675" s="201"/>
      <c r="G675" s="163"/>
      <c r="H675" s="164"/>
      <c r="I675" s="164"/>
      <c r="J675" s="65"/>
      <c r="K675"/>
    </row>
    <row r="676" spans="1:13" hidden="1" outlineLevel="1">
      <c r="D676" s="65"/>
      <c r="E676" s="162"/>
      <c r="F676" s="201"/>
      <c r="G676" s="163"/>
      <c r="H676" s="164"/>
      <c r="I676" s="164"/>
      <c r="J676" s="65"/>
      <c r="K676"/>
    </row>
    <row r="677" spans="1:13" hidden="1" outlineLevel="1">
      <c r="B677" s="17" t="s">
        <v>564</v>
      </c>
      <c r="D677" s="65"/>
      <c r="E677" s="162"/>
      <c r="F677" s="201"/>
      <c r="G677" s="163"/>
      <c r="H677" s="164"/>
      <c r="I677" s="164"/>
      <c r="J677" s="65"/>
      <c r="K677"/>
    </row>
    <row r="678" spans="1:13" hidden="1" outlineLevel="1">
      <c r="B678" t="s">
        <v>565</v>
      </c>
      <c r="D678" s="65"/>
      <c r="E678" s="162"/>
      <c r="F678" s="201"/>
      <c r="G678" s="163"/>
      <c r="H678" s="164"/>
      <c r="I678" s="164"/>
      <c r="J678" s="65"/>
      <c r="K678"/>
      <c r="M678" t="s">
        <v>270</v>
      </c>
    </row>
    <row r="679" spans="1:13" hidden="1" outlineLevel="1">
      <c r="D679" s="65"/>
      <c r="E679" s="162"/>
      <c r="F679" s="201"/>
      <c r="G679" s="163"/>
      <c r="H679" s="164"/>
      <c r="I679" s="164"/>
      <c r="J679" s="65"/>
      <c r="K679"/>
    </row>
    <row r="680" spans="1:13" hidden="1" outlineLevel="1">
      <c r="B680" t="s">
        <v>566</v>
      </c>
      <c r="D680" s="65"/>
      <c r="E680" s="162"/>
      <c r="F680" s="201"/>
      <c r="G680" s="163"/>
      <c r="H680" s="164"/>
      <c r="I680" s="164"/>
      <c r="J680" s="65"/>
      <c r="K680"/>
      <c r="M680" t="s">
        <v>270</v>
      </c>
    </row>
    <row r="681" spans="1:13" hidden="1" outlineLevel="1">
      <c r="D681" s="65"/>
      <c r="E681" s="162"/>
      <c r="F681" s="201"/>
      <c r="G681" s="163"/>
      <c r="H681" s="164"/>
      <c r="I681" s="164"/>
      <c r="J681" s="65"/>
      <c r="K681"/>
    </row>
    <row r="682" spans="1:13" hidden="1" outlineLevel="1">
      <c r="B682" t="s">
        <v>567</v>
      </c>
      <c r="D682" s="65"/>
      <c r="E682" s="162"/>
      <c r="F682" s="201"/>
      <c r="G682" s="163"/>
      <c r="H682" s="164"/>
      <c r="I682" s="164"/>
      <c r="J682" s="65"/>
      <c r="K682"/>
      <c r="M682" t="s">
        <v>270</v>
      </c>
    </row>
    <row r="683" spans="1:13" hidden="1" outlineLevel="1">
      <c r="D683" s="65"/>
      <c r="E683" s="162"/>
      <c r="F683" s="201"/>
      <c r="G683" s="163"/>
      <c r="H683" s="164"/>
      <c r="I683" s="164"/>
      <c r="J683" s="65"/>
      <c r="K683"/>
    </row>
    <row r="684" spans="1:13" hidden="1" outlineLevel="1">
      <c r="D684" s="65"/>
      <c r="E684" s="162"/>
      <c r="F684" s="201"/>
      <c r="G684" s="163"/>
      <c r="H684" s="164"/>
      <c r="I684" s="164"/>
      <c r="J684" s="65"/>
      <c r="K684"/>
    </row>
    <row r="685" spans="1:13" hidden="1" outlineLevel="1">
      <c r="A685" s="154"/>
      <c r="B685" s="154" t="s">
        <v>214</v>
      </c>
      <c r="C685" s="155"/>
      <c r="D685" s="194"/>
      <c r="E685" s="158"/>
      <c r="F685" s="208"/>
      <c r="G685" s="159"/>
      <c r="H685" s="160"/>
      <c r="I685" s="160"/>
      <c r="J685" s="194"/>
      <c r="K685" s="154"/>
      <c r="L685" s="154"/>
      <c r="M685" s="154"/>
    </row>
    <row r="686" spans="1:13" hidden="1" outlineLevel="1">
      <c r="C686" s="65"/>
      <c r="D686" s="65"/>
      <c r="E686" s="162"/>
      <c r="F686" s="201"/>
      <c r="G686" s="163"/>
      <c r="H686" s="164"/>
      <c r="I686" s="164"/>
      <c r="J686" s="65"/>
      <c r="K686" s="220"/>
    </row>
    <row r="687" spans="1:13" hidden="1" outlineLevel="1">
      <c r="A687" s="215"/>
      <c r="B687" s="329" t="s">
        <v>26</v>
      </c>
      <c r="C687" s="330"/>
      <c r="D687" s="65"/>
      <c r="E687" s="162"/>
      <c r="F687" s="201"/>
      <c r="G687" s="163"/>
      <c r="H687" s="164"/>
      <c r="I687" s="164"/>
      <c r="J687" s="65"/>
      <c r="K687" s="170"/>
    </row>
    <row r="688" spans="1:13" hidden="1" outlineLevel="1">
      <c r="C688" s="65"/>
      <c r="D688" s="65"/>
      <c r="E688" s="162"/>
      <c r="F688" s="201"/>
      <c r="G688" s="163"/>
      <c r="H688" s="164"/>
      <c r="I688" s="164"/>
      <c r="J688" s="65"/>
      <c r="K688" s="170"/>
    </row>
    <row r="689" spans="3:13" hidden="1" outlineLevel="1">
      <c r="C689" s="65" t="s">
        <v>568</v>
      </c>
      <c r="D689" s="65"/>
      <c r="E689" s="162"/>
      <c r="F689" s="201"/>
      <c r="G689" s="163"/>
      <c r="H689" s="164"/>
      <c r="I689" s="164"/>
      <c r="J689" s="65"/>
      <c r="K689" s="170"/>
    </row>
    <row r="690" spans="3:13" hidden="1" outlineLevel="1">
      <c r="C690" s="65" t="s">
        <v>569</v>
      </c>
      <c r="D690" s="65"/>
      <c r="E690" s="162"/>
      <c r="F690" s="201"/>
      <c r="G690" s="163"/>
      <c r="H690" s="164"/>
      <c r="I690" s="164"/>
      <c r="J690" s="65"/>
      <c r="K690" s="170"/>
    </row>
    <row r="691" spans="3:13" hidden="1" outlineLevel="1">
      <c r="C691" s="65"/>
      <c r="D691" s="65"/>
      <c r="E691" s="162"/>
      <c r="F691" s="201"/>
      <c r="G691" s="163"/>
      <c r="H691" s="164"/>
      <c r="I691" s="164"/>
      <c r="J691" s="65"/>
      <c r="K691" s="170"/>
    </row>
    <row r="692" spans="3:13" hidden="1" outlineLevel="1">
      <c r="C692" s="219" t="s">
        <v>570</v>
      </c>
      <c r="D692" s="65"/>
      <c r="E692" s="162"/>
      <c r="F692" s="201"/>
      <c r="G692" s="163"/>
      <c r="H692" s="164"/>
      <c r="I692" s="164"/>
      <c r="J692" s="65"/>
      <c r="K692" s="170"/>
    </row>
    <row r="693" spans="3:13" hidden="1" outlineLevel="1">
      <c r="C693" s="219"/>
      <c r="D693" s="65"/>
      <c r="E693" s="162"/>
      <c r="F693" s="201"/>
      <c r="G693" s="163"/>
      <c r="H693" s="164"/>
      <c r="I693" s="164"/>
      <c r="J693" s="65"/>
      <c r="K693" s="170"/>
    </row>
    <row r="694" spans="3:13" hidden="1" outlineLevel="1">
      <c r="C694" s="65" t="s">
        <v>571</v>
      </c>
      <c r="D694" s="65"/>
      <c r="E694" s="162"/>
      <c r="F694" s="201"/>
      <c r="G694" s="163"/>
      <c r="H694" s="164"/>
      <c r="I694" s="164"/>
      <c r="J694" s="65"/>
      <c r="K694" s="170"/>
      <c r="M694" t="s">
        <v>270</v>
      </c>
    </row>
    <row r="695" spans="3:13" hidden="1" outlineLevel="1">
      <c r="C695" s="65"/>
      <c r="D695" s="65"/>
      <c r="E695" s="162"/>
      <c r="F695" s="201"/>
      <c r="G695" s="163"/>
      <c r="H695" s="164"/>
      <c r="I695" s="164"/>
      <c r="J695" s="65"/>
      <c r="K695" s="170"/>
    </row>
    <row r="696" spans="3:13" hidden="1" outlineLevel="1">
      <c r="C696" s="65" t="s">
        <v>572</v>
      </c>
      <c r="D696" s="65"/>
      <c r="E696" s="162"/>
      <c r="F696" s="201"/>
      <c r="G696" s="163"/>
      <c r="H696" s="164"/>
      <c r="I696" s="164"/>
      <c r="J696" s="65"/>
      <c r="K696" s="170"/>
      <c r="M696" t="s">
        <v>270</v>
      </c>
    </row>
    <row r="697" spans="3:13" hidden="1" outlineLevel="1">
      <c r="C697" s="65"/>
      <c r="D697" s="65"/>
      <c r="E697" s="162"/>
      <c r="F697" s="201"/>
      <c r="G697" s="163"/>
      <c r="H697" s="164"/>
      <c r="I697" s="164"/>
      <c r="J697" s="65"/>
      <c r="K697" s="170"/>
    </row>
    <row r="698" spans="3:13" hidden="1" outlineLevel="1">
      <c r="C698" s="65" t="s">
        <v>573</v>
      </c>
      <c r="D698" s="65"/>
      <c r="E698" s="162"/>
      <c r="F698" s="201"/>
      <c r="G698" s="163"/>
      <c r="H698" s="164"/>
      <c r="I698" s="164"/>
      <c r="J698" s="65"/>
      <c r="K698" s="170"/>
      <c r="M698" t="s">
        <v>270</v>
      </c>
    </row>
    <row r="699" spans="3:13" hidden="1" outlineLevel="1">
      <c r="C699" s="65"/>
      <c r="D699" s="65"/>
      <c r="E699" s="162"/>
      <c r="F699" s="201"/>
      <c r="G699" s="163"/>
      <c r="H699" s="164"/>
      <c r="I699" s="164"/>
      <c r="J699" s="65"/>
      <c r="K699" s="170"/>
    </row>
    <row r="700" spans="3:13" hidden="1" outlineLevel="1">
      <c r="C700" s="65" t="s">
        <v>574</v>
      </c>
      <c r="D700" s="65"/>
      <c r="E700" s="162"/>
      <c r="F700" s="201"/>
      <c r="G700" s="163"/>
      <c r="H700" s="164"/>
      <c r="I700" s="164"/>
      <c r="J700" s="65"/>
      <c r="K700" s="170"/>
      <c r="M700" t="s">
        <v>82</v>
      </c>
    </row>
    <row r="701" spans="3:13" hidden="1" outlineLevel="1">
      <c r="C701" s="65"/>
      <c r="D701" s="65"/>
      <c r="E701" s="162"/>
      <c r="F701" s="201"/>
      <c r="G701" s="163"/>
      <c r="H701" s="164"/>
      <c r="I701" s="164"/>
      <c r="J701" s="65"/>
      <c r="K701" s="170"/>
    </row>
    <row r="702" spans="3:13" hidden="1" outlineLevel="1">
      <c r="C702" s="65" t="s">
        <v>575</v>
      </c>
      <c r="D702" s="65"/>
      <c r="E702" s="162"/>
      <c r="F702" s="201"/>
      <c r="G702" s="163"/>
      <c r="H702" s="164"/>
      <c r="I702" s="164"/>
      <c r="J702" s="65"/>
      <c r="K702" s="170"/>
      <c r="M702" t="s">
        <v>82</v>
      </c>
    </row>
    <row r="703" spans="3:13" hidden="1" outlineLevel="1">
      <c r="C703" s="65"/>
      <c r="D703" s="65"/>
      <c r="E703" s="162"/>
      <c r="F703" s="201"/>
      <c r="G703" s="163"/>
      <c r="H703" s="164"/>
      <c r="I703" s="164"/>
      <c r="J703" s="65"/>
      <c r="K703" s="170"/>
    </row>
    <row r="704" spans="3:13" hidden="1" outlineLevel="1">
      <c r="C704" s="65"/>
      <c r="D704" s="65"/>
      <c r="E704" s="162"/>
      <c r="F704" s="201"/>
      <c r="G704" s="163"/>
      <c r="H704" s="164"/>
      <c r="I704" s="164"/>
      <c r="J704" s="65"/>
      <c r="K704" s="170"/>
    </row>
    <row r="705" spans="3:13" hidden="1" outlineLevel="1">
      <c r="C705" s="219" t="s">
        <v>576</v>
      </c>
      <c r="D705" s="65"/>
      <c r="E705" s="162"/>
      <c r="F705" s="201"/>
      <c r="G705" s="163"/>
      <c r="H705" s="164"/>
      <c r="I705" s="164"/>
      <c r="J705" s="65"/>
      <c r="K705" s="170"/>
    </row>
    <row r="706" spans="3:13" hidden="1" outlineLevel="1">
      <c r="C706" s="219"/>
      <c r="D706" s="65"/>
      <c r="E706" s="162"/>
      <c r="F706" s="201"/>
      <c r="G706" s="163"/>
      <c r="H706" s="164"/>
      <c r="I706" s="164"/>
      <c r="J706" s="65"/>
      <c r="K706" s="170"/>
    </row>
    <row r="707" spans="3:13" hidden="1" outlineLevel="1">
      <c r="C707" s="65" t="s">
        <v>577</v>
      </c>
      <c r="D707" s="65"/>
      <c r="E707" s="162"/>
      <c r="F707" s="201"/>
      <c r="G707" s="163"/>
      <c r="H707" s="164"/>
      <c r="I707" s="164"/>
      <c r="J707" s="65"/>
      <c r="K707" s="170"/>
      <c r="M707" t="s">
        <v>270</v>
      </c>
    </row>
    <row r="708" spans="3:13" hidden="1" outlineLevel="1">
      <c r="C708" s="65"/>
      <c r="D708" s="65"/>
      <c r="E708" s="162"/>
      <c r="F708" s="201"/>
      <c r="G708" s="163"/>
      <c r="H708" s="164"/>
      <c r="I708" s="164"/>
      <c r="J708" s="65"/>
      <c r="K708" s="170"/>
    </row>
    <row r="709" spans="3:13" hidden="1" outlineLevel="1">
      <c r="C709" s="65" t="str">
        <f>C696</f>
        <v>Solid filling to cells of blockwork</v>
      </c>
      <c r="D709" s="65"/>
      <c r="E709" s="162"/>
      <c r="F709" s="201"/>
      <c r="G709" s="163"/>
      <c r="H709" s="164"/>
      <c r="I709" s="164"/>
      <c r="J709" s="65"/>
      <c r="K709" s="170"/>
      <c r="M709" t="s">
        <v>270</v>
      </c>
    </row>
    <row r="710" spans="3:13" hidden="1" outlineLevel="1">
      <c r="C710" s="65"/>
      <c r="D710" s="65"/>
      <c r="E710" s="162"/>
      <c r="F710" s="201"/>
      <c r="G710" s="163"/>
      <c r="H710" s="164"/>
      <c r="I710" s="164"/>
      <c r="J710" s="65"/>
      <c r="K710" s="170"/>
    </row>
    <row r="711" spans="3:13" hidden="1" outlineLevel="1">
      <c r="C711" s="65" t="str">
        <f>C698</f>
        <v xml:space="preserve">Intermittent filling to cells of blockwork </v>
      </c>
      <c r="D711" s="65"/>
      <c r="E711" s="162"/>
      <c r="F711" s="201"/>
      <c r="G711" s="163"/>
      <c r="H711" s="164"/>
      <c r="I711" s="164"/>
      <c r="J711" s="65"/>
      <c r="K711" s="170"/>
      <c r="M711" t="s">
        <v>270</v>
      </c>
    </row>
    <row r="712" spans="3:13" hidden="1" outlineLevel="1">
      <c r="C712" s="65"/>
      <c r="D712" s="65"/>
      <c r="E712" s="162"/>
      <c r="F712" s="201"/>
      <c r="G712" s="163"/>
      <c r="H712" s="164"/>
      <c r="I712" s="164"/>
      <c r="J712" s="65"/>
      <c r="K712" s="170"/>
    </row>
    <row r="713" spans="3:13" hidden="1" outlineLevel="1">
      <c r="C713" s="65" t="str">
        <f>C700</f>
        <v>Intermittent filling to bond beam</v>
      </c>
      <c r="D713" s="65"/>
      <c r="E713" s="162"/>
      <c r="F713" s="201"/>
      <c r="G713" s="163"/>
      <c r="H713" s="164"/>
      <c r="I713" s="164"/>
      <c r="J713" s="65"/>
      <c r="K713" s="170"/>
      <c r="M713" t="s">
        <v>82</v>
      </c>
    </row>
    <row r="714" spans="3:13" hidden="1" outlineLevel="1">
      <c r="C714" s="65"/>
      <c r="D714" s="65"/>
      <c r="E714" s="162"/>
      <c r="F714" s="96"/>
      <c r="G714" s="163"/>
      <c r="H714" s="164"/>
      <c r="I714" s="164"/>
      <c r="J714" s="65"/>
      <c r="K714" s="170"/>
    </row>
    <row r="715" spans="3:13" hidden="1" outlineLevel="1">
      <c r="C715" s="65" t="str">
        <f>C702</f>
        <v>Intermittent filling to lintel</v>
      </c>
      <c r="D715" s="65"/>
      <c r="E715" s="162"/>
      <c r="F715" s="96"/>
      <c r="G715" s="163"/>
      <c r="H715" s="164"/>
      <c r="I715" s="164"/>
      <c r="J715" s="65"/>
      <c r="K715" s="170"/>
      <c r="M715" t="s">
        <v>82</v>
      </c>
    </row>
    <row r="716" spans="3:13" hidden="1" outlineLevel="1">
      <c r="C716" s="65"/>
      <c r="D716" s="65"/>
      <c r="E716" s="162"/>
      <c r="F716" s="96"/>
      <c r="G716" s="163"/>
      <c r="H716" s="164"/>
      <c r="I716" s="164"/>
      <c r="J716" s="65"/>
      <c r="K716" s="170"/>
    </row>
    <row r="717" spans="3:13" hidden="1" outlineLevel="1">
      <c r="C717" s="219" t="s">
        <v>578</v>
      </c>
      <c r="D717" s="65"/>
      <c r="E717" s="162"/>
      <c r="F717" s="96"/>
      <c r="G717" s="163"/>
      <c r="H717" s="164"/>
      <c r="I717" s="164"/>
      <c r="J717" s="65"/>
      <c r="K717" s="170"/>
    </row>
    <row r="718" spans="3:13" hidden="1" outlineLevel="1">
      <c r="C718" s="65" t="s">
        <v>579</v>
      </c>
      <c r="D718" s="65"/>
      <c r="E718" s="162"/>
      <c r="F718" s="96"/>
      <c r="G718" s="163"/>
      <c r="H718" s="164"/>
      <c r="I718" s="164"/>
      <c r="J718" s="65"/>
      <c r="K718" s="170"/>
      <c r="M718" t="s">
        <v>270</v>
      </c>
    </row>
    <row r="719" spans="3:13" hidden="1" outlineLevel="1">
      <c r="C719" s="65" t="s">
        <v>580</v>
      </c>
      <c r="D719" s="65"/>
      <c r="E719" s="162"/>
      <c r="F719" s="96"/>
      <c r="G719" s="163"/>
      <c r="H719" s="164"/>
      <c r="I719" s="164"/>
      <c r="J719" s="65"/>
      <c r="K719" s="170"/>
      <c r="M719" t="s">
        <v>82</v>
      </c>
    </row>
    <row r="720" spans="3:13" hidden="1" outlineLevel="1">
      <c r="C720" s="65"/>
      <c r="D720" s="65"/>
      <c r="E720" s="162"/>
      <c r="F720" s="96"/>
      <c r="G720" s="163"/>
      <c r="H720" s="164"/>
      <c r="I720" s="164"/>
      <c r="J720" s="65"/>
      <c r="K720" s="170"/>
    </row>
    <row r="721" spans="3:13" hidden="1" outlineLevel="1">
      <c r="C721" s="65" t="s">
        <v>581</v>
      </c>
      <c r="D721" s="65"/>
      <c r="E721" s="162"/>
      <c r="F721" s="96"/>
      <c r="G721" s="163"/>
      <c r="H721" s="164"/>
      <c r="I721" s="164"/>
      <c r="J721" s="65"/>
      <c r="K721" s="170"/>
    </row>
    <row r="722" spans="3:13" hidden="1" outlineLevel="1">
      <c r="C722" s="65" t="s">
        <v>582</v>
      </c>
      <c r="D722" s="65"/>
      <c r="E722" s="162"/>
      <c r="F722" s="96"/>
      <c r="G722" s="163"/>
      <c r="H722" s="164"/>
      <c r="I722" s="164"/>
      <c r="J722" s="65"/>
      <c r="K722" s="170"/>
    </row>
    <row r="723" spans="3:13" hidden="1" outlineLevel="1">
      <c r="C723" s="65"/>
      <c r="D723" s="65"/>
      <c r="E723" s="162"/>
      <c r="F723" s="96"/>
      <c r="G723" s="163"/>
      <c r="H723" s="164"/>
      <c r="I723" s="164"/>
      <c r="J723" s="65"/>
      <c r="K723" s="170"/>
    </row>
    <row r="724" spans="3:13" hidden="1" outlineLevel="1">
      <c r="C724" s="219" t="s">
        <v>583</v>
      </c>
      <c r="D724" s="65"/>
      <c r="E724" s="162"/>
      <c r="F724" s="96"/>
      <c r="G724" s="163"/>
      <c r="H724" s="164"/>
      <c r="I724" s="164"/>
      <c r="J724" s="65"/>
      <c r="K724" s="170"/>
    </row>
    <row r="725" spans="3:13" hidden="1" outlineLevel="1">
      <c r="C725" s="65"/>
      <c r="D725" s="65"/>
      <c r="E725" s="162"/>
      <c r="F725" s="96"/>
      <c r="G725" s="163"/>
      <c r="H725" s="164"/>
      <c r="I725" s="164"/>
      <c r="J725" s="65"/>
      <c r="K725" s="170"/>
    </row>
    <row r="726" spans="3:13" hidden="1" outlineLevel="1">
      <c r="C726" s="65" t="s">
        <v>571</v>
      </c>
      <c r="D726" s="65"/>
      <c r="E726" s="162"/>
      <c r="F726" s="201"/>
      <c r="G726" s="163"/>
      <c r="H726" s="164"/>
      <c r="I726" s="164"/>
      <c r="J726" s="65"/>
      <c r="K726" s="170"/>
      <c r="M726" t="s">
        <v>270</v>
      </c>
    </row>
    <row r="727" spans="3:13" hidden="1" outlineLevel="1">
      <c r="C727" s="65"/>
      <c r="D727" s="65"/>
      <c r="E727" s="162"/>
      <c r="F727" s="201"/>
      <c r="G727" s="163"/>
      <c r="H727" s="164"/>
      <c r="I727" s="164"/>
      <c r="J727" s="65"/>
      <c r="K727" s="170"/>
    </row>
    <row r="728" spans="3:13" hidden="1" outlineLevel="1">
      <c r="C728" s="65" t="str">
        <f>C709</f>
        <v>Solid filling to cells of blockwork</v>
      </c>
      <c r="D728" s="65"/>
      <c r="E728" s="162"/>
      <c r="F728" s="201"/>
      <c r="G728" s="163"/>
      <c r="H728" s="164"/>
      <c r="I728" s="164"/>
      <c r="J728" s="65"/>
      <c r="K728" s="170"/>
      <c r="M728" t="s">
        <v>270</v>
      </c>
    </row>
    <row r="729" spans="3:13" hidden="1" outlineLevel="1">
      <c r="C729" s="65"/>
      <c r="D729" s="65"/>
      <c r="E729" s="162"/>
      <c r="F729" s="201"/>
      <c r="G729" s="163"/>
      <c r="H729" s="164"/>
      <c r="I729" s="164"/>
      <c r="J729" s="65"/>
      <c r="K729" s="170"/>
    </row>
    <row r="730" spans="3:13" hidden="1" outlineLevel="1">
      <c r="C730" s="65" t="str">
        <f>C711</f>
        <v xml:space="preserve">Intermittent filling to cells of blockwork </v>
      </c>
      <c r="D730" s="65"/>
      <c r="E730" s="162"/>
      <c r="F730" s="201"/>
      <c r="G730" s="163"/>
      <c r="H730" s="164"/>
      <c r="I730" s="164"/>
      <c r="J730" s="65"/>
      <c r="K730" s="170"/>
      <c r="M730" t="s">
        <v>270</v>
      </c>
    </row>
    <row r="731" spans="3:13" hidden="1" outlineLevel="1">
      <c r="C731" s="65"/>
      <c r="D731" s="65"/>
      <c r="E731" s="162"/>
      <c r="F731" s="96"/>
      <c r="G731" s="163"/>
      <c r="H731" s="164"/>
      <c r="I731" s="164"/>
      <c r="J731" s="65"/>
      <c r="K731" s="170"/>
    </row>
    <row r="732" spans="3:13" hidden="1" outlineLevel="1">
      <c r="C732" s="65" t="str">
        <f>C713</f>
        <v>Intermittent filling to bond beam</v>
      </c>
      <c r="D732" s="65"/>
      <c r="E732" s="162"/>
      <c r="F732" s="96"/>
      <c r="G732" s="163"/>
      <c r="H732" s="164"/>
      <c r="I732" s="164"/>
      <c r="J732" s="65"/>
      <c r="K732" s="170"/>
      <c r="M732" t="s">
        <v>82</v>
      </c>
    </row>
    <row r="733" spans="3:13" hidden="1" outlineLevel="1">
      <c r="C733" s="65"/>
      <c r="D733" s="65"/>
      <c r="E733" s="162"/>
      <c r="F733" s="96"/>
      <c r="G733" s="163"/>
      <c r="H733" s="164"/>
      <c r="I733" s="164"/>
      <c r="J733" s="65"/>
      <c r="K733" s="170"/>
    </row>
    <row r="734" spans="3:13" hidden="1" outlineLevel="1">
      <c r="C734" s="65" t="str">
        <f>C715</f>
        <v>Intermittent filling to lintel</v>
      </c>
      <c r="D734" s="65"/>
      <c r="E734" s="162"/>
      <c r="F734" s="96"/>
      <c r="G734" s="163"/>
      <c r="H734" s="164"/>
      <c r="I734" s="164"/>
      <c r="J734" s="65"/>
      <c r="K734" s="170"/>
      <c r="M734" t="s">
        <v>82</v>
      </c>
    </row>
    <row r="735" spans="3:13" hidden="1" outlineLevel="1">
      <c r="C735" s="65"/>
      <c r="D735" s="65"/>
      <c r="E735" s="162"/>
      <c r="F735" s="96"/>
      <c r="G735" s="163"/>
      <c r="H735" s="164"/>
      <c r="I735" s="164"/>
      <c r="J735" s="65"/>
      <c r="K735" s="170"/>
    </row>
    <row r="736" spans="3:13" hidden="1" outlineLevel="1">
      <c r="C736" s="219" t="s">
        <v>576</v>
      </c>
      <c r="D736" s="65"/>
      <c r="E736" s="162"/>
      <c r="F736" s="96"/>
      <c r="G736" s="163"/>
      <c r="H736" s="164"/>
      <c r="I736" s="164"/>
      <c r="J736" s="65"/>
      <c r="K736" s="170"/>
    </row>
    <row r="737" spans="3:13" hidden="1" outlineLevel="1">
      <c r="C737" s="219"/>
      <c r="D737" s="65"/>
      <c r="E737" s="162"/>
      <c r="F737" s="96"/>
      <c r="G737" s="163"/>
      <c r="H737" s="164"/>
      <c r="I737" s="164"/>
      <c r="J737" s="65"/>
      <c r="K737" s="170"/>
    </row>
    <row r="738" spans="3:13" hidden="1" outlineLevel="1">
      <c r="C738" s="65" t="s">
        <v>577</v>
      </c>
      <c r="D738" s="65"/>
      <c r="E738" s="162"/>
      <c r="F738" s="201"/>
      <c r="G738" s="163"/>
      <c r="H738" s="164"/>
      <c r="I738" s="164"/>
      <c r="J738" s="65"/>
      <c r="K738" s="170"/>
      <c r="M738" t="s">
        <v>270</v>
      </c>
    </row>
    <row r="739" spans="3:13" hidden="1" outlineLevel="1">
      <c r="C739" s="65"/>
      <c r="D739" s="65"/>
      <c r="E739" s="162"/>
      <c r="F739" s="201"/>
      <c r="G739" s="163"/>
      <c r="H739" s="164"/>
      <c r="I739" s="164"/>
      <c r="J739" s="65"/>
      <c r="K739" s="170"/>
    </row>
    <row r="740" spans="3:13" hidden="1" outlineLevel="1">
      <c r="C740" s="65" t="str">
        <f>C728</f>
        <v>Solid filling to cells of blockwork</v>
      </c>
      <c r="D740" s="65"/>
      <c r="E740" s="162"/>
      <c r="F740" s="201"/>
      <c r="G740" s="163"/>
      <c r="H740" s="164"/>
      <c r="I740" s="164"/>
      <c r="J740" s="65"/>
      <c r="K740" s="170"/>
      <c r="M740" t="s">
        <v>270</v>
      </c>
    </row>
    <row r="741" spans="3:13" hidden="1" outlineLevel="1">
      <c r="C741" s="65"/>
      <c r="D741" s="65"/>
      <c r="E741" s="162"/>
      <c r="F741" s="201"/>
      <c r="G741" s="163"/>
      <c r="H741" s="164"/>
      <c r="I741" s="164"/>
      <c r="J741" s="65"/>
      <c r="K741" s="170"/>
    </row>
    <row r="742" spans="3:13" hidden="1" outlineLevel="1">
      <c r="C742" s="65" t="str">
        <f>C730</f>
        <v xml:space="preserve">Intermittent filling to cells of blockwork </v>
      </c>
      <c r="D742" s="65"/>
      <c r="E742" s="162"/>
      <c r="F742" s="201"/>
      <c r="G742" s="163"/>
      <c r="H742" s="164"/>
      <c r="I742" s="164"/>
      <c r="J742" s="65"/>
      <c r="K742" s="170"/>
      <c r="M742" t="s">
        <v>270</v>
      </c>
    </row>
    <row r="743" spans="3:13" hidden="1" outlineLevel="1">
      <c r="C743" s="65"/>
      <c r="D743" s="65"/>
      <c r="E743" s="162"/>
      <c r="F743" s="96"/>
      <c r="G743" s="163"/>
      <c r="H743" s="164"/>
      <c r="I743" s="164"/>
      <c r="J743" s="65"/>
      <c r="K743" s="170"/>
    </row>
    <row r="744" spans="3:13" hidden="1" outlineLevel="1">
      <c r="C744" s="65" t="str">
        <f>C732</f>
        <v>Intermittent filling to bond beam</v>
      </c>
      <c r="D744" s="65"/>
      <c r="E744" s="162"/>
      <c r="F744" s="96"/>
      <c r="G744" s="163"/>
      <c r="H744" s="164"/>
      <c r="I744" s="164"/>
      <c r="J744" s="65"/>
      <c r="K744" s="170"/>
      <c r="M744" t="s">
        <v>82</v>
      </c>
    </row>
    <row r="745" spans="3:13" hidden="1" outlineLevel="1">
      <c r="C745" s="65"/>
      <c r="D745" s="65"/>
      <c r="E745" s="162"/>
      <c r="F745" s="96"/>
      <c r="G745" s="163"/>
      <c r="H745" s="164"/>
      <c r="I745" s="164"/>
      <c r="J745" s="65"/>
      <c r="K745" s="170"/>
    </row>
    <row r="746" spans="3:13" hidden="1" outlineLevel="1">
      <c r="C746" s="65" t="str">
        <f>C734</f>
        <v>Intermittent filling to lintel</v>
      </c>
      <c r="D746" s="65"/>
      <c r="E746" s="162"/>
      <c r="F746" s="96"/>
      <c r="G746" s="163"/>
      <c r="H746" s="164"/>
      <c r="I746" s="164"/>
      <c r="J746" s="65"/>
      <c r="K746" s="170"/>
      <c r="M746" t="s">
        <v>82</v>
      </c>
    </row>
    <row r="747" spans="3:13" hidden="1" outlineLevel="1">
      <c r="C747" s="65"/>
      <c r="D747" s="65"/>
      <c r="E747" s="162"/>
      <c r="F747" s="96"/>
      <c r="G747" s="163"/>
      <c r="H747" s="164"/>
      <c r="I747" s="164"/>
      <c r="J747" s="65"/>
      <c r="K747" s="170"/>
    </row>
    <row r="748" spans="3:13" hidden="1" outlineLevel="1">
      <c r="C748" s="219" t="s">
        <v>578</v>
      </c>
      <c r="D748" s="65"/>
      <c r="E748" s="162"/>
      <c r="F748" s="96"/>
      <c r="G748" s="163"/>
      <c r="H748" s="164"/>
      <c r="I748" s="164"/>
      <c r="J748" s="65"/>
      <c r="K748" s="170"/>
    </row>
    <row r="749" spans="3:13" hidden="1" outlineLevel="1">
      <c r="C749" s="65" t="s">
        <v>579</v>
      </c>
      <c r="D749" s="65"/>
      <c r="E749" s="162"/>
      <c r="F749" s="96"/>
      <c r="G749" s="163"/>
      <c r="H749" s="164"/>
      <c r="I749" s="164"/>
      <c r="J749" s="65"/>
      <c r="K749" s="170"/>
      <c r="M749" t="s">
        <v>270</v>
      </c>
    </row>
    <row r="750" spans="3:13" hidden="1" outlineLevel="1">
      <c r="C750" s="65" t="s">
        <v>580</v>
      </c>
      <c r="D750" s="65"/>
      <c r="E750" s="162"/>
      <c r="F750" s="96"/>
      <c r="G750" s="163"/>
      <c r="H750" s="164"/>
      <c r="I750" s="164"/>
      <c r="J750" s="65"/>
      <c r="K750" s="170"/>
      <c r="M750" t="s">
        <v>82</v>
      </c>
    </row>
    <row r="751" spans="3:13" hidden="1" outlineLevel="1">
      <c r="C751" s="65"/>
      <c r="D751" s="65"/>
      <c r="E751" s="162"/>
      <c r="F751" s="96"/>
      <c r="G751" s="163"/>
      <c r="H751" s="164"/>
      <c r="I751" s="164"/>
      <c r="J751" s="65"/>
      <c r="K751" s="170"/>
    </row>
    <row r="752" spans="3:13" hidden="1" outlineLevel="1">
      <c r="C752" s="65" t="s">
        <v>584</v>
      </c>
      <c r="D752" s="65"/>
      <c r="E752" s="162"/>
      <c r="F752" s="96"/>
      <c r="G752" s="163"/>
      <c r="H752" s="164"/>
      <c r="I752" s="164"/>
      <c r="J752" s="65"/>
      <c r="K752" s="170"/>
    </row>
    <row r="753" spans="3:13" hidden="1" outlineLevel="1">
      <c r="C753" s="65" t="s">
        <v>582</v>
      </c>
      <c r="D753" s="65"/>
      <c r="E753" s="162"/>
      <c r="F753" s="96"/>
      <c r="G753" s="163"/>
      <c r="H753" s="164"/>
      <c r="I753" s="164"/>
      <c r="J753" s="65"/>
      <c r="K753" s="170"/>
    </row>
    <row r="754" spans="3:13" hidden="1" outlineLevel="1">
      <c r="C754" s="65"/>
      <c r="D754" s="65"/>
      <c r="E754" s="162"/>
      <c r="F754" s="96"/>
      <c r="G754" s="163"/>
      <c r="H754" s="164"/>
      <c r="I754" s="164"/>
      <c r="J754" s="65"/>
      <c r="K754" s="170"/>
    </row>
    <row r="755" spans="3:13" hidden="1" outlineLevel="1">
      <c r="C755" s="219" t="s">
        <v>583</v>
      </c>
      <c r="D755" s="65"/>
      <c r="E755" s="162"/>
      <c r="F755" s="96"/>
      <c r="G755" s="163"/>
      <c r="H755" s="164"/>
      <c r="I755" s="164"/>
      <c r="J755" s="65"/>
      <c r="K755" s="170"/>
    </row>
    <row r="756" spans="3:13" hidden="1" outlineLevel="1">
      <c r="C756" s="65"/>
      <c r="D756" s="65"/>
      <c r="E756" s="162"/>
      <c r="F756" s="96"/>
      <c r="G756" s="163"/>
      <c r="H756" s="164"/>
      <c r="I756" s="164"/>
      <c r="J756" s="65"/>
      <c r="K756" s="170"/>
    </row>
    <row r="757" spans="3:13" hidden="1" outlineLevel="1">
      <c r="C757" s="65" t="s">
        <v>571</v>
      </c>
      <c r="D757" s="65"/>
      <c r="E757" s="162"/>
      <c r="F757" s="201"/>
      <c r="G757" s="163"/>
      <c r="H757" s="164"/>
      <c r="I757" s="164"/>
      <c r="J757" s="65"/>
      <c r="K757" s="170"/>
      <c r="M757" t="s">
        <v>270</v>
      </c>
    </row>
    <row r="758" spans="3:13" hidden="1" outlineLevel="1">
      <c r="C758" s="65"/>
      <c r="D758" s="65"/>
      <c r="E758" s="162"/>
      <c r="F758" s="201"/>
      <c r="G758" s="163"/>
      <c r="H758" s="164"/>
      <c r="I758" s="164"/>
      <c r="J758" s="65"/>
      <c r="K758" s="170"/>
    </row>
    <row r="759" spans="3:13" hidden="1" outlineLevel="1">
      <c r="C759" s="65" t="s">
        <v>585</v>
      </c>
      <c r="D759" s="65"/>
      <c r="E759" s="162"/>
      <c r="F759" s="201"/>
      <c r="G759" s="163"/>
      <c r="H759" s="164"/>
      <c r="I759" s="164"/>
      <c r="J759" s="65"/>
      <c r="K759" s="170"/>
      <c r="M759" t="s">
        <v>270</v>
      </c>
    </row>
    <row r="760" spans="3:13" hidden="1" outlineLevel="1">
      <c r="C760" s="65"/>
      <c r="D760" s="65"/>
      <c r="E760" s="162"/>
      <c r="F760" s="201"/>
      <c r="G760" s="163"/>
      <c r="H760" s="164"/>
      <c r="I760" s="164"/>
      <c r="J760" s="65"/>
      <c r="K760" s="170"/>
    </row>
    <row r="761" spans="3:13" hidden="1" outlineLevel="1">
      <c r="C761" s="65" t="s">
        <v>586</v>
      </c>
      <c r="D761" s="65"/>
      <c r="E761" s="162"/>
      <c r="F761" s="201"/>
      <c r="G761" s="163"/>
      <c r="H761" s="164"/>
      <c r="I761" s="164"/>
      <c r="J761" s="65"/>
      <c r="K761" s="170"/>
      <c r="M761" t="s">
        <v>270</v>
      </c>
    </row>
    <row r="762" spans="3:13" hidden="1" outlineLevel="1">
      <c r="C762" s="65"/>
      <c r="D762" s="65"/>
      <c r="E762" s="162"/>
      <c r="F762" s="96"/>
      <c r="G762" s="163"/>
      <c r="H762" s="164"/>
      <c r="I762" s="164"/>
      <c r="J762" s="65"/>
      <c r="K762" s="170"/>
    </row>
    <row r="763" spans="3:13" hidden="1" outlineLevel="1">
      <c r="C763" s="65" t="str">
        <f>C744</f>
        <v>Intermittent filling to bond beam</v>
      </c>
      <c r="D763" s="65"/>
      <c r="E763" s="162"/>
      <c r="F763" s="96"/>
      <c r="G763" s="163"/>
      <c r="H763" s="164"/>
      <c r="I763" s="164"/>
      <c r="J763" s="65"/>
      <c r="K763" s="170"/>
      <c r="M763" t="s">
        <v>82</v>
      </c>
    </row>
    <row r="764" spans="3:13" hidden="1" outlineLevel="1">
      <c r="C764" s="65"/>
      <c r="D764" s="65"/>
      <c r="E764" s="162"/>
      <c r="F764" s="96"/>
      <c r="G764" s="163"/>
      <c r="H764" s="164"/>
      <c r="I764" s="164"/>
      <c r="J764" s="65"/>
      <c r="K764" s="170"/>
    </row>
    <row r="765" spans="3:13" hidden="1" outlineLevel="1">
      <c r="C765" s="65" t="str">
        <f>C746</f>
        <v>Intermittent filling to lintel</v>
      </c>
      <c r="D765" s="65"/>
      <c r="E765" s="162"/>
      <c r="F765" s="96"/>
      <c r="G765" s="163"/>
      <c r="H765" s="164"/>
      <c r="I765" s="164"/>
      <c r="J765" s="65"/>
      <c r="K765" s="170"/>
      <c r="M765" t="s">
        <v>82</v>
      </c>
    </row>
    <row r="766" spans="3:13" hidden="1" outlineLevel="1">
      <c r="C766" s="65"/>
      <c r="D766" s="65"/>
      <c r="E766" s="162"/>
      <c r="F766" s="96"/>
      <c r="G766" s="163"/>
      <c r="H766" s="164"/>
      <c r="I766" s="164"/>
      <c r="J766" s="65"/>
      <c r="K766" s="170"/>
    </row>
    <row r="767" spans="3:13" hidden="1" outlineLevel="1">
      <c r="C767" s="219" t="s">
        <v>576</v>
      </c>
      <c r="D767" s="65"/>
      <c r="E767" s="162"/>
      <c r="F767" s="96"/>
      <c r="G767" s="163"/>
      <c r="H767" s="164"/>
      <c r="I767" s="164"/>
      <c r="J767" s="65"/>
      <c r="K767" s="170"/>
    </row>
    <row r="768" spans="3:13" hidden="1" outlineLevel="1">
      <c r="C768" s="219"/>
      <c r="D768" s="65"/>
      <c r="E768" s="162"/>
      <c r="F768" s="96"/>
      <c r="G768" s="163"/>
      <c r="H768" s="164"/>
      <c r="I768" s="164"/>
      <c r="J768" s="65"/>
      <c r="K768" s="170"/>
    </row>
    <row r="769" spans="3:13" hidden="1" outlineLevel="1">
      <c r="C769" s="65" t="s">
        <v>577</v>
      </c>
      <c r="D769" s="65"/>
      <c r="E769" s="162"/>
      <c r="F769" s="201"/>
      <c r="G769" s="163"/>
      <c r="H769" s="164"/>
      <c r="I769" s="164"/>
      <c r="J769" s="65"/>
      <c r="K769" s="170"/>
      <c r="M769" t="s">
        <v>270</v>
      </c>
    </row>
    <row r="770" spans="3:13" hidden="1" outlineLevel="1">
      <c r="C770" s="65"/>
      <c r="D770" s="65"/>
      <c r="E770" s="162"/>
      <c r="F770" s="201"/>
      <c r="G770" s="163"/>
      <c r="H770" s="164"/>
      <c r="I770" s="164"/>
      <c r="J770" s="65"/>
      <c r="K770" s="170"/>
    </row>
    <row r="771" spans="3:13" hidden="1" outlineLevel="1">
      <c r="C771" s="65" t="str">
        <f>C759</f>
        <v>Solid filling to blockwork cells</v>
      </c>
      <c r="D771" s="65"/>
      <c r="E771" s="162"/>
      <c r="F771" s="201"/>
      <c r="G771" s="163"/>
      <c r="H771" s="164"/>
      <c r="I771" s="164"/>
      <c r="J771" s="65"/>
      <c r="K771" s="170"/>
      <c r="M771" t="s">
        <v>270</v>
      </c>
    </row>
    <row r="772" spans="3:13" hidden="1" outlineLevel="1">
      <c r="C772" s="65"/>
      <c r="D772" s="65"/>
      <c r="E772" s="162"/>
      <c r="F772" s="201"/>
      <c r="G772" s="163"/>
      <c r="H772" s="164"/>
      <c r="I772" s="164"/>
      <c r="J772" s="65"/>
      <c r="K772" s="170"/>
    </row>
    <row r="773" spans="3:13" hidden="1" outlineLevel="1">
      <c r="C773" s="65" t="str">
        <f>C761</f>
        <v xml:space="preserve">Intermittent filling to blockwork </v>
      </c>
      <c r="D773" s="65"/>
      <c r="E773" s="162"/>
      <c r="F773" s="201"/>
      <c r="G773" s="163"/>
      <c r="H773" s="164"/>
      <c r="I773" s="164"/>
      <c r="J773" s="65"/>
      <c r="K773" s="170"/>
      <c r="M773" t="s">
        <v>270</v>
      </c>
    </row>
    <row r="774" spans="3:13" hidden="1" outlineLevel="1">
      <c r="C774" s="65"/>
      <c r="D774" s="65"/>
      <c r="E774" s="162"/>
      <c r="F774" s="96"/>
      <c r="G774" s="163"/>
      <c r="H774" s="164"/>
      <c r="I774" s="164"/>
      <c r="J774" s="65"/>
      <c r="K774" s="170"/>
    </row>
    <row r="775" spans="3:13" hidden="1" outlineLevel="1">
      <c r="C775" s="65" t="str">
        <f>C763</f>
        <v>Intermittent filling to bond beam</v>
      </c>
      <c r="D775" s="65"/>
      <c r="E775" s="162"/>
      <c r="F775" s="96"/>
      <c r="G775" s="163"/>
      <c r="H775" s="164"/>
      <c r="I775" s="164"/>
      <c r="J775" s="65"/>
      <c r="K775" s="170"/>
      <c r="M775" t="s">
        <v>82</v>
      </c>
    </row>
    <row r="776" spans="3:13" hidden="1" outlineLevel="1">
      <c r="C776" s="65"/>
      <c r="D776" s="65"/>
      <c r="E776" s="162"/>
      <c r="F776" s="96"/>
      <c r="G776" s="163"/>
      <c r="H776" s="164"/>
      <c r="I776" s="164"/>
      <c r="J776" s="65"/>
      <c r="K776" s="170"/>
    </row>
    <row r="777" spans="3:13" hidden="1" outlineLevel="1">
      <c r="C777" s="65" t="str">
        <f>C765</f>
        <v>Intermittent filling to lintel</v>
      </c>
      <c r="D777" s="65"/>
      <c r="E777" s="162"/>
      <c r="F777" s="96"/>
      <c r="G777" s="163"/>
      <c r="H777" s="164"/>
      <c r="I777" s="164"/>
      <c r="J777" s="65"/>
      <c r="K777" s="170"/>
      <c r="M777" t="s">
        <v>82</v>
      </c>
    </row>
    <row r="778" spans="3:13" hidden="1" outlineLevel="1">
      <c r="C778" s="65"/>
      <c r="D778" s="65"/>
      <c r="E778" s="162"/>
      <c r="F778" s="96"/>
      <c r="G778" s="163"/>
      <c r="H778" s="164"/>
      <c r="I778" s="164"/>
      <c r="J778" s="65"/>
      <c r="K778" s="170"/>
    </row>
    <row r="779" spans="3:13" hidden="1" outlineLevel="1">
      <c r="C779" s="219" t="s">
        <v>578</v>
      </c>
      <c r="D779" s="65"/>
      <c r="E779" s="162"/>
      <c r="F779" s="96"/>
      <c r="G779" s="163"/>
      <c r="H779" s="164"/>
      <c r="I779" s="164"/>
      <c r="J779" s="65"/>
      <c r="K779" s="170"/>
    </row>
    <row r="780" spans="3:13" hidden="1" outlineLevel="1">
      <c r="C780" s="65" t="s">
        <v>579</v>
      </c>
      <c r="D780" s="65"/>
      <c r="E780" s="162"/>
      <c r="F780" s="96"/>
      <c r="G780" s="163"/>
      <c r="H780" s="164"/>
      <c r="I780" s="164"/>
      <c r="J780" s="65"/>
      <c r="K780" s="170"/>
      <c r="M780" t="s">
        <v>270</v>
      </c>
    </row>
    <row r="781" spans="3:13" hidden="1" outlineLevel="1">
      <c r="C781" s="65" t="s">
        <v>580</v>
      </c>
      <c r="D781" s="65"/>
      <c r="E781" s="162"/>
      <c r="F781" s="96"/>
      <c r="G781" s="163"/>
      <c r="H781" s="164"/>
      <c r="I781" s="164"/>
      <c r="J781" s="65"/>
      <c r="K781" s="170"/>
      <c r="M781" t="s">
        <v>82</v>
      </c>
    </row>
    <row r="782" spans="3:13" hidden="1" outlineLevel="1">
      <c r="C782" s="65"/>
      <c r="D782" s="65"/>
      <c r="E782" s="162"/>
      <c r="F782" s="96"/>
      <c r="G782" s="163"/>
      <c r="H782" s="164"/>
      <c r="I782" s="164"/>
      <c r="J782" s="65"/>
      <c r="K782" s="170"/>
    </row>
    <row r="783" spans="3:13" hidden="1" outlineLevel="1">
      <c r="C783" s="65"/>
      <c r="D783" s="65"/>
      <c r="E783" s="162"/>
      <c r="F783" s="96"/>
      <c r="G783" s="163"/>
      <c r="H783" s="164"/>
      <c r="I783" s="164"/>
      <c r="J783" s="65"/>
      <c r="K783" s="170"/>
    </row>
    <row r="784" spans="3:13" hidden="1" outlineLevel="1">
      <c r="C784" s="65" t="s">
        <v>587</v>
      </c>
      <c r="D784" s="65"/>
      <c r="E784" s="162"/>
      <c r="F784" s="96"/>
      <c r="G784" s="163"/>
      <c r="H784" s="164"/>
      <c r="I784" s="164"/>
      <c r="J784" s="65"/>
      <c r="K784" s="170"/>
      <c r="M784" t="s">
        <v>82</v>
      </c>
    </row>
    <row r="785" spans="3:17" hidden="1" outlineLevel="1">
      <c r="C785" s="65"/>
      <c r="D785" s="65"/>
      <c r="E785" s="162"/>
      <c r="F785" s="96"/>
      <c r="G785" s="163"/>
      <c r="H785" s="164"/>
      <c r="I785" s="164"/>
      <c r="J785" s="65"/>
      <c r="K785" s="170"/>
    </row>
    <row r="786" spans="3:17" hidden="1" outlineLevel="1">
      <c r="C786" s="65" t="s">
        <v>588</v>
      </c>
      <c r="D786" s="65"/>
      <c r="E786" s="162"/>
      <c r="F786" s="96"/>
      <c r="G786" s="163"/>
      <c r="H786" s="164"/>
      <c r="I786" s="164"/>
      <c r="J786" s="65"/>
      <c r="K786" s="170"/>
      <c r="M786" t="s">
        <v>82</v>
      </c>
    </row>
    <row r="787" spans="3:17" hidden="1" outlineLevel="1">
      <c r="C787" s="65"/>
      <c r="D787" s="65"/>
      <c r="E787" s="162"/>
      <c r="F787" s="96"/>
      <c r="G787" s="163"/>
      <c r="H787" s="164"/>
      <c r="I787" s="164"/>
      <c r="J787" s="65"/>
      <c r="K787" s="170"/>
    </row>
    <row r="788" spans="3:17" hidden="1" outlineLevel="1">
      <c r="C788" s="65" t="s">
        <v>589</v>
      </c>
      <c r="D788" s="65"/>
      <c r="E788" s="162"/>
      <c r="F788" s="96"/>
      <c r="G788" s="163"/>
      <c r="H788" s="164"/>
      <c r="I788" s="164"/>
      <c r="J788" s="65"/>
      <c r="K788" s="170"/>
      <c r="M788" t="s">
        <v>82</v>
      </c>
    </row>
    <row r="789" spans="3:17" hidden="1" outlineLevel="1">
      <c r="C789" s="65"/>
      <c r="D789" s="65"/>
      <c r="E789" s="162"/>
      <c r="F789" s="96"/>
      <c r="G789" s="163"/>
      <c r="H789" s="164"/>
      <c r="I789" s="164"/>
      <c r="J789" s="65"/>
      <c r="K789" s="170"/>
    </row>
    <row r="790" spans="3:17" hidden="1" outlineLevel="1">
      <c r="C790" s="65" t="s">
        <v>590</v>
      </c>
      <c r="D790" s="65"/>
      <c r="E790" s="162"/>
      <c r="F790" s="96"/>
      <c r="G790" s="163"/>
      <c r="H790" s="164"/>
      <c r="I790" s="164"/>
      <c r="J790" s="65"/>
      <c r="K790" s="170"/>
      <c r="M790" t="s">
        <v>82</v>
      </c>
    </row>
    <row r="791" spans="3:17" hidden="1" outlineLevel="1">
      <c r="C791" s="65"/>
      <c r="D791" s="65"/>
      <c r="E791" s="162"/>
      <c r="F791" s="96"/>
      <c r="G791" s="163"/>
      <c r="H791" s="164"/>
      <c r="I791" s="164"/>
      <c r="J791" s="65"/>
      <c r="K791" s="170"/>
    </row>
    <row r="792" spans="3:17" hidden="1" outlineLevel="1">
      <c r="C792" s="65" t="s">
        <v>591</v>
      </c>
      <c r="D792" s="65"/>
      <c r="E792" s="162"/>
      <c r="F792" s="96"/>
      <c r="G792" s="163"/>
      <c r="H792" s="164"/>
      <c r="I792" s="164"/>
      <c r="J792" s="65"/>
      <c r="K792" s="170"/>
      <c r="M792" t="s">
        <v>222</v>
      </c>
    </row>
    <row r="793" spans="3:17" hidden="1" outlineLevel="1">
      <c r="C793" s="65" t="s">
        <v>592</v>
      </c>
      <c r="D793" s="65"/>
      <c r="E793" s="162"/>
      <c r="F793" s="96"/>
      <c r="G793" s="163"/>
      <c r="H793" s="164"/>
      <c r="I793" s="164"/>
      <c r="J793" s="65"/>
      <c r="K793" s="170"/>
    </row>
    <row r="794" spans="3:17" hidden="1" outlineLevel="1">
      <c r="C794" s="65"/>
      <c r="D794" s="65"/>
      <c r="E794" s="162"/>
      <c r="F794" s="96"/>
      <c r="G794" s="163"/>
      <c r="H794" s="164"/>
      <c r="I794" s="164"/>
      <c r="J794" s="65"/>
      <c r="K794" s="170"/>
    </row>
    <row r="795" spans="3:17" hidden="1" outlineLevel="1">
      <c r="C795" s="65" t="s">
        <v>593</v>
      </c>
      <c r="D795" s="65"/>
      <c r="E795" s="162"/>
      <c r="F795" s="96"/>
      <c r="G795" s="163"/>
      <c r="H795" s="164"/>
      <c r="I795" s="164"/>
      <c r="J795" s="65"/>
      <c r="K795" s="170"/>
      <c r="M795" t="s">
        <v>222</v>
      </c>
      <c r="P795">
        <f>2.5/12.5</f>
        <v>0.2</v>
      </c>
      <c r="Q795">
        <f>0.4*12*0.2*12.5</f>
        <v>12.000000000000002</v>
      </c>
    </row>
    <row r="796" spans="3:17" hidden="1" outlineLevel="1">
      <c r="C796" s="65" t="s">
        <v>594</v>
      </c>
      <c r="D796" s="65"/>
      <c r="E796" s="162"/>
      <c r="F796" s="96"/>
      <c r="G796" s="163"/>
      <c r="H796" s="164"/>
      <c r="I796" s="164"/>
      <c r="J796" s="65"/>
      <c r="K796" s="170"/>
    </row>
    <row r="797" spans="3:17" hidden="1" outlineLevel="1">
      <c r="C797" s="65"/>
      <c r="D797" s="65"/>
      <c r="E797" s="162"/>
      <c r="F797" s="96"/>
      <c r="G797" s="163"/>
      <c r="H797" s="164"/>
      <c r="I797" s="164"/>
      <c r="J797" s="65"/>
      <c r="K797" s="170"/>
    </row>
    <row r="798" spans="3:17" hidden="1" outlineLevel="1">
      <c r="C798" s="65" t="s">
        <v>595</v>
      </c>
      <c r="D798" s="65"/>
      <c r="E798" s="162"/>
      <c r="F798" s="96"/>
      <c r="G798" s="163"/>
      <c r="H798" s="164"/>
      <c r="I798" s="164"/>
      <c r="J798" s="65"/>
      <c r="K798" s="170"/>
      <c r="M798" t="s">
        <v>222</v>
      </c>
    </row>
    <row r="799" spans="3:17" hidden="1" outlineLevel="1">
      <c r="C799" s="65" t="s">
        <v>596</v>
      </c>
      <c r="D799" s="65"/>
      <c r="E799" s="162"/>
      <c r="F799" s="96"/>
      <c r="G799" s="163"/>
      <c r="H799" s="164"/>
      <c r="I799" s="164"/>
      <c r="J799" s="65"/>
      <c r="K799" s="170"/>
    </row>
    <row r="800" spans="3:17" hidden="1" outlineLevel="1">
      <c r="C800" s="65"/>
      <c r="D800" s="65"/>
      <c r="E800" s="162"/>
      <c r="F800" s="96"/>
      <c r="G800" s="163"/>
      <c r="H800" s="164"/>
      <c r="I800" s="164"/>
      <c r="J800" s="65"/>
      <c r="K800" s="170"/>
    </row>
    <row r="801" spans="3:13" hidden="1" outlineLevel="1">
      <c r="C801" s="65" t="s">
        <v>597</v>
      </c>
      <c r="D801" s="65"/>
      <c r="E801" s="162"/>
      <c r="F801" s="96"/>
      <c r="G801" s="163"/>
      <c r="H801" s="164"/>
      <c r="I801" s="164"/>
      <c r="J801" s="65"/>
      <c r="K801" s="170"/>
      <c r="M801" t="s">
        <v>222</v>
      </c>
    </row>
    <row r="802" spans="3:13" hidden="1" outlineLevel="1">
      <c r="C802" s="65" t="s">
        <v>592</v>
      </c>
      <c r="D802" s="65"/>
      <c r="E802" s="162"/>
      <c r="F802" s="96"/>
      <c r="G802" s="163"/>
      <c r="H802" s="164"/>
      <c r="I802" s="164"/>
      <c r="J802" s="65"/>
      <c r="K802" s="170"/>
    </row>
    <row r="803" spans="3:13" hidden="1" outlineLevel="1">
      <c r="C803" s="65"/>
      <c r="D803" s="65"/>
      <c r="E803" s="162"/>
      <c r="F803" s="96"/>
      <c r="G803" s="163"/>
      <c r="H803" s="164"/>
      <c r="I803" s="164"/>
      <c r="J803" s="65"/>
      <c r="K803" s="170"/>
    </row>
    <row r="804" spans="3:13" hidden="1" outlineLevel="1">
      <c r="C804" s="65" t="s">
        <v>598</v>
      </c>
      <c r="D804" s="65"/>
      <c r="E804" s="162"/>
      <c r="F804" s="96"/>
      <c r="G804" s="163"/>
      <c r="H804" s="164"/>
      <c r="I804" s="164"/>
      <c r="J804" s="65"/>
      <c r="K804" s="170"/>
      <c r="M804" t="s">
        <v>222</v>
      </c>
    </row>
    <row r="805" spans="3:13" hidden="1" outlineLevel="1">
      <c r="C805" s="65" t="s">
        <v>594</v>
      </c>
      <c r="D805" s="65"/>
      <c r="E805" s="162"/>
      <c r="F805" s="96"/>
      <c r="G805" s="163"/>
      <c r="H805" s="164"/>
      <c r="I805" s="164"/>
      <c r="J805" s="65"/>
      <c r="K805" s="170"/>
    </row>
    <row r="806" spans="3:13" hidden="1" outlineLevel="1">
      <c r="C806" s="65"/>
      <c r="D806" s="65"/>
      <c r="E806" s="162"/>
      <c r="F806" s="96"/>
      <c r="G806" s="163"/>
      <c r="H806" s="164"/>
      <c r="I806" s="164"/>
      <c r="J806" s="65"/>
      <c r="K806" s="170"/>
    </row>
    <row r="807" spans="3:13" hidden="1" outlineLevel="1">
      <c r="C807" s="65" t="s">
        <v>599</v>
      </c>
      <c r="D807" s="65"/>
      <c r="E807" s="162"/>
      <c r="F807" s="96"/>
      <c r="G807" s="163"/>
      <c r="H807" s="164"/>
      <c r="I807" s="164"/>
      <c r="J807" s="65"/>
      <c r="K807" s="170"/>
      <c r="M807" t="s">
        <v>222</v>
      </c>
    </row>
    <row r="808" spans="3:13" hidden="1" outlineLevel="1">
      <c r="C808" s="65" t="s">
        <v>596</v>
      </c>
      <c r="D808" s="65"/>
      <c r="E808" s="162"/>
      <c r="F808" s="96"/>
      <c r="G808" s="163"/>
      <c r="H808" s="164"/>
      <c r="I808" s="164"/>
      <c r="J808" s="65"/>
      <c r="K808" s="170"/>
    </row>
    <row r="809" spans="3:13" hidden="1" outlineLevel="1">
      <c r="C809" s="65"/>
      <c r="D809" s="65"/>
      <c r="E809" s="162"/>
      <c r="F809" s="96"/>
      <c r="G809" s="163"/>
      <c r="H809" s="164"/>
      <c r="I809" s="164"/>
      <c r="J809" s="65"/>
      <c r="K809" s="170"/>
    </row>
    <row r="810" spans="3:13" hidden="1" outlineLevel="1">
      <c r="C810" s="65" t="s">
        <v>600</v>
      </c>
      <c r="D810" s="65"/>
      <c r="E810" s="162"/>
      <c r="F810" s="96"/>
      <c r="G810" s="163"/>
      <c r="H810" s="164"/>
      <c r="I810" s="164"/>
      <c r="J810" s="65"/>
      <c r="K810" s="170"/>
      <c r="M810" t="s">
        <v>222</v>
      </c>
    </row>
    <row r="811" spans="3:13" hidden="1" outlineLevel="1">
      <c r="C811" s="65" t="s">
        <v>592</v>
      </c>
      <c r="D811" s="65"/>
      <c r="E811" s="162"/>
      <c r="F811" s="96"/>
      <c r="G811" s="163"/>
      <c r="H811" s="164"/>
      <c r="I811" s="164"/>
      <c r="J811" s="65"/>
      <c r="K811" s="170"/>
    </row>
    <row r="812" spans="3:13" hidden="1" outlineLevel="1">
      <c r="C812" s="65"/>
      <c r="D812" s="65"/>
      <c r="E812" s="162"/>
      <c r="F812" s="96"/>
      <c r="G812" s="163"/>
      <c r="H812" s="164"/>
      <c r="I812" s="164"/>
      <c r="J812" s="65"/>
      <c r="K812" s="170"/>
    </row>
    <row r="813" spans="3:13" hidden="1" outlineLevel="1">
      <c r="C813" s="65" t="s">
        <v>601</v>
      </c>
      <c r="D813" s="65"/>
      <c r="E813" s="162"/>
      <c r="F813" s="96"/>
      <c r="G813" s="163"/>
      <c r="H813" s="164"/>
      <c r="I813" s="164"/>
      <c r="J813" s="65"/>
      <c r="K813" s="170"/>
      <c r="M813" t="s">
        <v>222</v>
      </c>
    </row>
    <row r="814" spans="3:13" hidden="1" outlineLevel="1">
      <c r="C814" s="65" t="s">
        <v>594</v>
      </c>
      <c r="D814" s="65"/>
      <c r="E814" s="162"/>
      <c r="F814" s="96"/>
      <c r="G814" s="163"/>
      <c r="H814" s="164"/>
      <c r="I814" s="164"/>
      <c r="J814" s="65"/>
      <c r="K814" s="170"/>
    </row>
    <row r="815" spans="3:13" hidden="1" outlineLevel="1">
      <c r="C815" s="65"/>
      <c r="D815" s="65"/>
      <c r="E815" s="162"/>
      <c r="F815" s="96"/>
      <c r="G815" s="163"/>
      <c r="H815" s="164"/>
      <c r="I815" s="164"/>
      <c r="J815" s="65"/>
      <c r="K815" s="170"/>
    </row>
    <row r="816" spans="3:13" hidden="1" outlineLevel="1">
      <c r="C816" s="65" t="s">
        <v>602</v>
      </c>
      <c r="D816" s="65"/>
      <c r="E816" s="162"/>
      <c r="F816" s="96"/>
      <c r="G816" s="163"/>
      <c r="H816" s="164"/>
      <c r="I816" s="164"/>
      <c r="J816" s="65"/>
      <c r="K816" s="170"/>
      <c r="M816" t="s">
        <v>222</v>
      </c>
    </row>
    <row r="817" spans="3:13" hidden="1" outlineLevel="1">
      <c r="C817" s="65" t="s">
        <v>596</v>
      </c>
      <c r="D817" s="65"/>
      <c r="E817" s="162"/>
      <c r="F817" s="96"/>
      <c r="G817" s="163"/>
      <c r="H817" s="164"/>
      <c r="I817" s="164"/>
      <c r="J817" s="65"/>
      <c r="K817" s="170"/>
    </row>
    <row r="818" spans="3:13" hidden="1" outlineLevel="1">
      <c r="C818" s="65"/>
      <c r="D818" s="65"/>
      <c r="E818" s="162"/>
      <c r="F818" s="96"/>
      <c r="G818" s="163"/>
      <c r="H818" s="164"/>
      <c r="I818" s="164"/>
      <c r="J818" s="65"/>
      <c r="K818" s="170"/>
    </row>
    <row r="819" spans="3:13" hidden="1" outlineLevel="1">
      <c r="C819" s="65" t="s">
        <v>603</v>
      </c>
      <c r="D819" s="65"/>
      <c r="E819" s="162"/>
      <c r="F819" s="96"/>
      <c r="G819" s="163"/>
      <c r="H819" s="164"/>
      <c r="I819" s="164"/>
      <c r="J819" s="65"/>
      <c r="K819" s="170"/>
      <c r="M819" t="s">
        <v>222</v>
      </c>
    </row>
    <row r="820" spans="3:13" hidden="1" outlineLevel="1">
      <c r="C820" s="65" t="s">
        <v>592</v>
      </c>
      <c r="D820" s="65"/>
      <c r="E820" s="162"/>
      <c r="F820" s="96"/>
      <c r="G820" s="163"/>
      <c r="H820" s="164"/>
      <c r="I820" s="164"/>
      <c r="J820" s="65"/>
      <c r="K820" s="170"/>
    </row>
    <row r="821" spans="3:13" hidden="1" outlineLevel="1">
      <c r="C821" s="65"/>
      <c r="D821" s="65"/>
      <c r="E821" s="162"/>
      <c r="F821" s="96"/>
      <c r="G821" s="163"/>
      <c r="H821" s="164"/>
      <c r="I821" s="164"/>
      <c r="J821" s="65"/>
      <c r="K821" s="170"/>
    </row>
    <row r="822" spans="3:13" hidden="1" outlineLevel="1">
      <c r="C822" s="65" t="s">
        <v>604</v>
      </c>
      <c r="D822" s="65"/>
      <c r="E822" s="162"/>
      <c r="F822" s="96"/>
      <c r="G822" s="163"/>
      <c r="H822" s="164"/>
      <c r="I822" s="164"/>
      <c r="J822" s="65"/>
      <c r="K822" s="170"/>
      <c r="M822" t="s">
        <v>222</v>
      </c>
    </row>
    <row r="823" spans="3:13" hidden="1" outlineLevel="1">
      <c r="C823" s="65" t="s">
        <v>594</v>
      </c>
      <c r="D823" s="65"/>
      <c r="E823" s="162"/>
      <c r="F823" s="96"/>
      <c r="G823" s="163"/>
      <c r="H823" s="164"/>
      <c r="I823" s="164"/>
      <c r="J823" s="65"/>
      <c r="K823" s="170"/>
    </row>
    <row r="824" spans="3:13" hidden="1" outlineLevel="1">
      <c r="C824" s="65"/>
      <c r="D824" s="65"/>
      <c r="E824" s="162"/>
      <c r="F824" s="96"/>
      <c r="G824" s="163"/>
      <c r="H824" s="164"/>
      <c r="I824" s="164"/>
      <c r="J824" s="65"/>
      <c r="K824" s="170"/>
    </row>
    <row r="825" spans="3:13" hidden="1" outlineLevel="1">
      <c r="C825" s="65" t="s">
        <v>605</v>
      </c>
      <c r="D825" s="65"/>
      <c r="E825" s="162"/>
      <c r="F825" s="96"/>
      <c r="G825" s="163"/>
      <c r="H825" s="164"/>
      <c r="I825" s="164"/>
      <c r="J825" s="65"/>
      <c r="K825" s="170"/>
      <c r="M825" t="s">
        <v>222</v>
      </c>
    </row>
    <row r="826" spans="3:13" hidden="1" outlineLevel="1">
      <c r="C826" s="65" t="s">
        <v>596</v>
      </c>
      <c r="D826" s="65"/>
      <c r="E826" s="162"/>
      <c r="F826" s="96"/>
      <c r="G826" s="163"/>
      <c r="H826" s="164"/>
      <c r="I826" s="164"/>
      <c r="J826" s="65"/>
      <c r="K826" s="170"/>
    </row>
    <row r="827" spans="3:13" hidden="1" outlineLevel="1">
      <c r="C827" s="65"/>
      <c r="D827" s="65"/>
      <c r="E827" s="162"/>
      <c r="F827" s="96"/>
      <c r="G827" s="163"/>
      <c r="H827" s="164"/>
      <c r="I827" s="164"/>
      <c r="J827" s="65"/>
      <c r="K827" s="170"/>
    </row>
    <row r="828" spans="3:13" hidden="1" outlineLevel="1">
      <c r="C828" s="65" t="s">
        <v>606</v>
      </c>
      <c r="D828" s="65"/>
      <c r="E828" s="162"/>
      <c r="F828" s="96"/>
      <c r="G828" s="163"/>
      <c r="H828" s="164"/>
      <c r="I828" s="164"/>
      <c r="J828" s="65"/>
      <c r="K828" s="170"/>
      <c r="M828" t="s">
        <v>222</v>
      </c>
    </row>
    <row r="829" spans="3:13" hidden="1" outlineLevel="1">
      <c r="C829" s="65" t="s">
        <v>592</v>
      </c>
      <c r="D829" s="65"/>
      <c r="E829" s="162"/>
      <c r="F829" s="96"/>
      <c r="G829" s="163"/>
      <c r="H829" s="164"/>
      <c r="I829" s="164"/>
      <c r="J829" s="65"/>
      <c r="K829" s="170"/>
    </row>
    <row r="830" spans="3:13" hidden="1" outlineLevel="1">
      <c r="C830" s="65"/>
      <c r="D830" s="65"/>
      <c r="E830" s="162"/>
      <c r="F830" s="96"/>
      <c r="G830" s="163"/>
      <c r="H830" s="164"/>
      <c r="I830" s="164"/>
      <c r="J830" s="65"/>
      <c r="K830" s="170"/>
    </row>
    <row r="831" spans="3:13" hidden="1" outlineLevel="1">
      <c r="C831" s="65" t="s">
        <v>607</v>
      </c>
      <c r="D831" s="65"/>
      <c r="E831" s="162"/>
      <c r="F831" s="96"/>
      <c r="G831" s="163"/>
      <c r="H831" s="164"/>
      <c r="I831" s="164"/>
      <c r="J831" s="65"/>
      <c r="K831" s="170"/>
      <c r="M831" t="s">
        <v>222</v>
      </c>
    </row>
    <row r="832" spans="3:13" hidden="1" outlineLevel="1">
      <c r="C832" s="65" t="s">
        <v>594</v>
      </c>
      <c r="D832" s="65"/>
      <c r="E832" s="162"/>
      <c r="F832" s="96"/>
      <c r="G832" s="163"/>
      <c r="H832" s="164"/>
      <c r="I832" s="164"/>
      <c r="J832" s="65"/>
      <c r="K832" s="170"/>
    </row>
    <row r="833" spans="3:13" hidden="1" outlineLevel="1">
      <c r="C833" s="65"/>
      <c r="D833" s="65"/>
      <c r="E833" s="162"/>
      <c r="F833" s="96"/>
      <c r="G833" s="163"/>
      <c r="H833" s="164"/>
      <c r="I833" s="164"/>
      <c r="J833" s="65"/>
      <c r="K833" s="170"/>
    </row>
    <row r="834" spans="3:13" hidden="1" outlineLevel="1">
      <c r="C834" s="65" t="s">
        <v>608</v>
      </c>
      <c r="D834" s="65"/>
      <c r="E834" s="162"/>
      <c r="F834" s="96"/>
      <c r="G834" s="163"/>
      <c r="H834" s="164"/>
      <c r="I834" s="164"/>
      <c r="J834" s="65"/>
      <c r="K834" s="170"/>
      <c r="M834" t="s">
        <v>222</v>
      </c>
    </row>
    <row r="835" spans="3:13" hidden="1" outlineLevel="1">
      <c r="C835" s="65" t="s">
        <v>596</v>
      </c>
      <c r="D835" s="65"/>
      <c r="E835" s="162"/>
      <c r="F835" s="96"/>
      <c r="G835" s="163"/>
      <c r="H835" s="164"/>
      <c r="I835" s="164"/>
      <c r="J835" s="65"/>
      <c r="K835" s="170"/>
    </row>
    <row r="836" spans="3:13" hidden="1" outlineLevel="1">
      <c r="C836" s="65"/>
      <c r="D836" s="65"/>
      <c r="E836" s="162"/>
      <c r="F836" s="96"/>
      <c r="G836" s="163"/>
      <c r="H836" s="164"/>
      <c r="I836" s="164"/>
      <c r="J836" s="65"/>
      <c r="K836" s="170"/>
    </row>
    <row r="837" spans="3:13" hidden="1" outlineLevel="1">
      <c r="C837" s="65" t="s">
        <v>609</v>
      </c>
      <c r="D837" s="65"/>
      <c r="E837" s="162"/>
      <c r="F837" s="96"/>
      <c r="G837" s="163"/>
      <c r="H837" s="164"/>
      <c r="I837" s="164"/>
      <c r="J837" s="65"/>
      <c r="K837" s="170"/>
      <c r="M837" t="s">
        <v>222</v>
      </c>
    </row>
    <row r="838" spans="3:13" hidden="1" outlineLevel="1">
      <c r="C838" s="65" t="s">
        <v>592</v>
      </c>
      <c r="D838" s="65"/>
      <c r="E838" s="162"/>
      <c r="F838" s="96"/>
      <c r="G838" s="163"/>
      <c r="H838" s="164"/>
      <c r="I838" s="164"/>
      <c r="J838" s="65"/>
      <c r="K838" s="170"/>
    </row>
    <row r="839" spans="3:13" hidden="1" outlineLevel="1">
      <c r="C839" s="65"/>
      <c r="D839" s="65"/>
      <c r="E839" s="162"/>
      <c r="F839" s="96"/>
      <c r="G839" s="163"/>
      <c r="H839" s="164"/>
      <c r="I839" s="164"/>
      <c r="J839" s="65"/>
      <c r="K839" s="170"/>
    </row>
    <row r="840" spans="3:13" hidden="1" outlineLevel="1">
      <c r="C840" s="65" t="s">
        <v>610</v>
      </c>
      <c r="D840" s="65"/>
      <c r="E840" s="162"/>
      <c r="F840" s="96"/>
      <c r="G840" s="163"/>
      <c r="H840" s="164"/>
      <c r="I840" s="164"/>
      <c r="J840" s="65"/>
      <c r="K840" s="170"/>
      <c r="M840" t="s">
        <v>222</v>
      </c>
    </row>
    <row r="841" spans="3:13" hidden="1" outlineLevel="1">
      <c r="C841" s="65" t="s">
        <v>594</v>
      </c>
      <c r="D841" s="65"/>
      <c r="E841" s="162"/>
      <c r="F841" s="96"/>
      <c r="G841" s="163"/>
      <c r="H841" s="164"/>
      <c r="I841" s="164"/>
      <c r="J841" s="65"/>
      <c r="K841" s="170"/>
    </row>
    <row r="842" spans="3:13" hidden="1" outlineLevel="1">
      <c r="C842" s="65"/>
      <c r="D842" s="65"/>
      <c r="E842" s="162"/>
      <c r="F842" s="96"/>
      <c r="G842" s="163"/>
      <c r="H842" s="164"/>
      <c r="I842" s="164"/>
      <c r="J842" s="65"/>
      <c r="K842" s="170"/>
    </row>
    <row r="843" spans="3:13" hidden="1" outlineLevel="1">
      <c r="C843" s="65" t="s">
        <v>611</v>
      </c>
      <c r="D843" s="65"/>
      <c r="E843" s="162"/>
      <c r="F843" s="96"/>
      <c r="G843" s="163"/>
      <c r="H843" s="164"/>
      <c r="I843" s="164"/>
      <c r="J843" s="65"/>
      <c r="K843" s="170"/>
      <c r="M843" t="s">
        <v>222</v>
      </c>
    </row>
    <row r="844" spans="3:13" hidden="1" outlineLevel="1">
      <c r="C844" s="65" t="s">
        <v>596</v>
      </c>
      <c r="D844" s="65"/>
      <c r="E844" s="162"/>
      <c r="F844" s="96"/>
      <c r="G844" s="163"/>
      <c r="H844" s="164"/>
      <c r="I844" s="164"/>
      <c r="J844" s="65"/>
      <c r="K844" s="170"/>
    </row>
    <row r="845" spans="3:13" hidden="1" outlineLevel="1">
      <c r="C845" s="65"/>
      <c r="D845" s="65"/>
      <c r="E845" s="162"/>
      <c r="F845" s="96"/>
      <c r="G845" s="163"/>
      <c r="H845" s="164"/>
      <c r="I845" s="164"/>
      <c r="J845" s="65"/>
      <c r="K845" s="170"/>
    </row>
    <row r="846" spans="3:13" hidden="1" outlineLevel="1">
      <c r="C846" s="65" t="s">
        <v>612</v>
      </c>
      <c r="D846" s="65"/>
      <c r="E846" s="162"/>
      <c r="F846" s="96"/>
      <c r="G846" s="163"/>
      <c r="H846" s="164"/>
      <c r="I846" s="164"/>
      <c r="J846" s="65"/>
      <c r="K846" s="170"/>
      <c r="M846" t="s">
        <v>222</v>
      </c>
    </row>
    <row r="847" spans="3:13" hidden="1" outlineLevel="1">
      <c r="C847" s="65" t="s">
        <v>592</v>
      </c>
      <c r="D847" s="65"/>
      <c r="E847" s="162"/>
      <c r="F847" s="96"/>
      <c r="G847" s="163"/>
      <c r="H847" s="164"/>
      <c r="I847" s="164"/>
      <c r="J847" s="65"/>
      <c r="K847" s="170"/>
    </row>
    <row r="848" spans="3:13" hidden="1" outlineLevel="1">
      <c r="C848" s="65"/>
      <c r="D848" s="65"/>
      <c r="E848" s="162"/>
      <c r="F848" s="96"/>
      <c r="G848" s="163"/>
      <c r="H848" s="164"/>
      <c r="I848" s="164"/>
      <c r="J848" s="65"/>
      <c r="K848" s="170"/>
    </row>
    <row r="849" spans="3:13" hidden="1" outlineLevel="1">
      <c r="C849" s="65" t="s">
        <v>613</v>
      </c>
      <c r="D849" s="65"/>
      <c r="E849" s="162"/>
      <c r="F849" s="96"/>
      <c r="G849" s="163"/>
      <c r="H849" s="164"/>
      <c r="I849" s="164"/>
      <c r="J849" s="65"/>
      <c r="K849" s="170"/>
      <c r="M849" t="s">
        <v>222</v>
      </c>
    </row>
    <row r="850" spans="3:13" hidden="1" outlineLevel="1">
      <c r="C850" s="65" t="s">
        <v>594</v>
      </c>
      <c r="D850" s="65"/>
      <c r="E850" s="162"/>
      <c r="F850" s="96"/>
      <c r="G850" s="163"/>
      <c r="H850" s="164"/>
      <c r="I850" s="164"/>
      <c r="J850" s="65"/>
      <c r="K850" s="170"/>
    </row>
    <row r="851" spans="3:13" hidden="1" outlineLevel="1">
      <c r="C851" s="65"/>
      <c r="D851" s="65"/>
      <c r="E851" s="162"/>
      <c r="F851" s="96"/>
      <c r="G851" s="163"/>
      <c r="H851" s="164"/>
      <c r="I851" s="164"/>
      <c r="J851" s="65"/>
      <c r="K851" s="170"/>
    </row>
    <row r="852" spans="3:13" hidden="1" outlineLevel="1">
      <c r="C852" s="65" t="s">
        <v>614</v>
      </c>
      <c r="D852" s="65"/>
      <c r="E852" s="162"/>
      <c r="F852" s="96"/>
      <c r="G852" s="163"/>
      <c r="H852" s="164"/>
      <c r="I852" s="164"/>
      <c r="J852" s="65"/>
      <c r="K852" s="170"/>
      <c r="M852" t="s">
        <v>222</v>
      </c>
    </row>
    <row r="853" spans="3:13" hidden="1" outlineLevel="1">
      <c r="C853" s="65" t="s">
        <v>596</v>
      </c>
      <c r="D853" s="65"/>
      <c r="E853" s="162"/>
      <c r="F853" s="96"/>
      <c r="G853" s="163"/>
      <c r="H853" s="164"/>
      <c r="I853" s="164"/>
      <c r="J853" s="65"/>
      <c r="K853" s="170"/>
    </row>
    <row r="854" spans="3:13" hidden="1" outlineLevel="1">
      <c r="C854" s="65"/>
      <c r="D854" s="65"/>
      <c r="E854" s="162"/>
      <c r="F854" s="96"/>
      <c r="G854" s="163"/>
      <c r="H854" s="164"/>
      <c r="I854" s="164"/>
      <c r="J854" s="65"/>
      <c r="K854" s="170"/>
    </row>
    <row r="855" spans="3:13" hidden="1" outlineLevel="1">
      <c r="C855" s="65" t="s">
        <v>615</v>
      </c>
      <c r="D855" s="65"/>
      <c r="E855" s="162"/>
      <c r="F855" s="96"/>
      <c r="G855" s="163"/>
      <c r="H855" s="164"/>
      <c r="I855" s="164"/>
      <c r="J855" s="65"/>
      <c r="K855" s="170"/>
      <c r="M855" t="s">
        <v>222</v>
      </c>
    </row>
    <row r="856" spans="3:13" hidden="1" outlineLevel="1">
      <c r="C856" s="65" t="s">
        <v>592</v>
      </c>
      <c r="D856" s="65"/>
      <c r="E856" s="162"/>
      <c r="F856" s="96"/>
      <c r="G856" s="163"/>
      <c r="H856" s="164"/>
      <c r="I856" s="164"/>
      <c r="J856" s="65"/>
      <c r="K856" s="170"/>
    </row>
    <row r="857" spans="3:13" hidden="1" outlineLevel="1">
      <c r="C857" s="65"/>
      <c r="D857" s="65"/>
      <c r="E857" s="162"/>
      <c r="F857" s="96"/>
      <c r="G857" s="163"/>
      <c r="H857" s="164"/>
      <c r="I857" s="164"/>
      <c r="J857" s="65"/>
      <c r="K857" s="170"/>
    </row>
    <row r="858" spans="3:13" hidden="1" outlineLevel="1">
      <c r="C858" s="65" t="s">
        <v>616</v>
      </c>
      <c r="D858" s="65"/>
      <c r="E858" s="162"/>
      <c r="F858" s="96"/>
      <c r="G858" s="163"/>
      <c r="H858" s="164"/>
      <c r="I858" s="164"/>
      <c r="J858" s="65"/>
      <c r="K858" s="170"/>
      <c r="M858" t="s">
        <v>222</v>
      </c>
    </row>
    <row r="859" spans="3:13" hidden="1" outlineLevel="1">
      <c r="C859" s="65" t="s">
        <v>594</v>
      </c>
      <c r="D859" s="65"/>
      <c r="E859" s="162"/>
      <c r="F859" s="96"/>
      <c r="G859" s="163"/>
      <c r="H859" s="164"/>
      <c r="I859" s="164"/>
      <c r="J859" s="65"/>
      <c r="K859" s="170"/>
    </row>
    <row r="860" spans="3:13" hidden="1" outlineLevel="1">
      <c r="C860" s="65"/>
      <c r="D860" s="65"/>
      <c r="E860" s="162"/>
      <c r="F860" s="96"/>
      <c r="G860" s="163"/>
      <c r="H860" s="164"/>
      <c r="I860" s="164"/>
      <c r="J860" s="65"/>
      <c r="K860" s="170"/>
    </row>
    <row r="861" spans="3:13" hidden="1" outlineLevel="1">
      <c r="C861" s="65" t="s">
        <v>617</v>
      </c>
      <c r="D861" s="65"/>
      <c r="E861" s="162"/>
      <c r="F861" s="96"/>
      <c r="G861" s="163"/>
      <c r="H861" s="164"/>
      <c r="I861" s="164"/>
      <c r="J861" s="65"/>
      <c r="K861" s="170"/>
      <c r="M861" t="s">
        <v>222</v>
      </c>
    </row>
    <row r="862" spans="3:13" hidden="1" outlineLevel="1">
      <c r="C862" s="65" t="s">
        <v>596</v>
      </c>
      <c r="D862" s="65"/>
      <c r="E862" s="162"/>
      <c r="F862" s="96"/>
      <c r="G862" s="163"/>
      <c r="H862" s="164"/>
      <c r="I862" s="164"/>
      <c r="J862" s="65"/>
      <c r="K862" s="170"/>
    </row>
    <row r="863" spans="3:13" hidden="1" outlineLevel="1">
      <c r="C863" s="65"/>
      <c r="D863" s="65"/>
      <c r="E863" s="162"/>
      <c r="F863" s="96"/>
      <c r="G863" s="163"/>
      <c r="H863" s="164"/>
      <c r="I863" s="164"/>
      <c r="J863" s="65"/>
      <c r="K863" s="170"/>
    </row>
    <row r="864" spans="3:13" hidden="1" outlineLevel="1">
      <c r="C864" s="65" t="s">
        <v>618</v>
      </c>
      <c r="D864" s="65"/>
      <c r="E864" s="162"/>
      <c r="F864" s="96"/>
      <c r="G864" s="163"/>
      <c r="H864" s="164"/>
      <c r="I864" s="164"/>
      <c r="J864" s="65"/>
      <c r="K864" s="170"/>
      <c r="M864" t="s">
        <v>222</v>
      </c>
    </row>
    <row r="865" spans="3:13" hidden="1" outlineLevel="1">
      <c r="C865" s="65" t="s">
        <v>592</v>
      </c>
      <c r="D865" s="65"/>
      <c r="E865" s="162"/>
      <c r="F865" s="96"/>
      <c r="G865" s="163"/>
      <c r="H865" s="164"/>
      <c r="I865" s="164"/>
      <c r="J865" s="65"/>
      <c r="K865" s="170"/>
    </row>
    <row r="866" spans="3:13" hidden="1" outlineLevel="1">
      <c r="C866" s="65"/>
      <c r="D866" s="65"/>
      <c r="E866" s="162"/>
      <c r="F866" s="96"/>
      <c r="G866" s="163"/>
      <c r="H866" s="164"/>
      <c r="I866" s="164"/>
      <c r="J866" s="65"/>
      <c r="K866" s="170"/>
    </row>
    <row r="867" spans="3:13" hidden="1" outlineLevel="1">
      <c r="C867" s="65" t="s">
        <v>619</v>
      </c>
      <c r="D867" s="65"/>
      <c r="E867" s="162"/>
      <c r="F867" s="96"/>
      <c r="G867" s="163"/>
      <c r="H867" s="164"/>
      <c r="I867" s="164"/>
      <c r="J867" s="65"/>
      <c r="K867" s="170"/>
      <c r="M867" t="s">
        <v>222</v>
      </c>
    </row>
    <row r="868" spans="3:13" hidden="1" outlineLevel="1">
      <c r="C868" s="65" t="s">
        <v>594</v>
      </c>
      <c r="D868" s="65"/>
      <c r="E868" s="162"/>
      <c r="F868" s="96"/>
      <c r="G868" s="163"/>
      <c r="H868" s="164"/>
      <c r="I868" s="164"/>
      <c r="J868" s="65"/>
      <c r="K868" s="170"/>
    </row>
    <row r="869" spans="3:13" hidden="1" outlineLevel="1">
      <c r="C869" s="65"/>
      <c r="D869" s="65"/>
      <c r="E869" s="162"/>
      <c r="F869" s="96"/>
      <c r="G869" s="163"/>
      <c r="H869" s="164"/>
      <c r="I869" s="164"/>
      <c r="J869" s="65"/>
      <c r="K869" s="170"/>
    </row>
    <row r="870" spans="3:13" hidden="1" outlineLevel="1">
      <c r="C870" s="65" t="s">
        <v>620</v>
      </c>
      <c r="D870" s="65"/>
      <c r="E870" s="162"/>
      <c r="F870" s="96"/>
      <c r="G870" s="163"/>
      <c r="H870" s="164"/>
      <c r="I870" s="164"/>
      <c r="J870" s="65"/>
      <c r="K870" s="170"/>
      <c r="M870" t="s">
        <v>222</v>
      </c>
    </row>
    <row r="871" spans="3:13" hidden="1" outlineLevel="1">
      <c r="C871" s="65" t="s">
        <v>596</v>
      </c>
      <c r="D871" s="65"/>
      <c r="E871" s="162"/>
      <c r="F871" s="96"/>
      <c r="G871" s="163"/>
      <c r="H871" s="164"/>
      <c r="I871" s="164"/>
      <c r="J871" s="65"/>
      <c r="K871" s="170"/>
    </row>
    <row r="872" spans="3:13" hidden="1" outlineLevel="1">
      <c r="C872" s="65"/>
      <c r="D872" s="65"/>
      <c r="E872" s="162"/>
      <c r="F872" s="96"/>
      <c r="G872" s="163"/>
      <c r="H872" s="164"/>
      <c r="I872" s="164"/>
      <c r="J872" s="65"/>
      <c r="K872" s="170"/>
    </row>
    <row r="873" spans="3:13" hidden="1" outlineLevel="1">
      <c r="C873" s="65" t="s">
        <v>621</v>
      </c>
      <c r="D873" s="65"/>
      <c r="E873" s="162"/>
      <c r="F873" s="96"/>
      <c r="G873" s="163"/>
      <c r="H873" s="164"/>
      <c r="I873" s="164"/>
      <c r="J873" s="65"/>
      <c r="K873" s="170"/>
      <c r="M873" t="s">
        <v>222</v>
      </c>
    </row>
    <row r="874" spans="3:13" hidden="1" outlineLevel="1">
      <c r="C874" s="65" t="s">
        <v>592</v>
      </c>
      <c r="D874" s="65"/>
      <c r="E874" s="162"/>
      <c r="F874" s="96"/>
      <c r="G874" s="163"/>
      <c r="H874" s="164"/>
      <c r="I874" s="164"/>
      <c r="J874" s="65"/>
      <c r="K874" s="170"/>
    </row>
    <row r="875" spans="3:13" hidden="1" outlineLevel="1">
      <c r="C875" s="65"/>
      <c r="D875" s="65"/>
      <c r="E875" s="162"/>
      <c r="F875" s="96"/>
      <c r="G875" s="163"/>
      <c r="H875" s="164"/>
      <c r="I875" s="164"/>
      <c r="J875" s="65"/>
      <c r="K875" s="170"/>
    </row>
    <row r="876" spans="3:13" hidden="1" outlineLevel="1">
      <c r="C876" s="65" t="s">
        <v>622</v>
      </c>
      <c r="D876" s="65"/>
      <c r="E876" s="162"/>
      <c r="F876" s="96"/>
      <c r="G876" s="163"/>
      <c r="H876" s="164"/>
      <c r="I876" s="164"/>
      <c r="J876" s="65"/>
      <c r="K876" s="170"/>
      <c r="M876" t="s">
        <v>222</v>
      </c>
    </row>
    <row r="877" spans="3:13" hidden="1" outlineLevel="1">
      <c r="C877" s="65" t="s">
        <v>594</v>
      </c>
      <c r="D877" s="65"/>
      <c r="E877" s="162"/>
      <c r="F877" s="96"/>
      <c r="G877" s="163"/>
      <c r="H877" s="164"/>
      <c r="I877" s="164"/>
      <c r="J877" s="65"/>
      <c r="K877" s="170"/>
    </row>
    <row r="878" spans="3:13" hidden="1" outlineLevel="1">
      <c r="C878" s="65"/>
      <c r="D878" s="65"/>
      <c r="E878" s="162"/>
      <c r="F878" s="96"/>
      <c r="G878" s="163"/>
      <c r="H878" s="164"/>
      <c r="I878" s="164"/>
      <c r="J878" s="65"/>
      <c r="K878" s="170"/>
    </row>
    <row r="879" spans="3:13" hidden="1" outlineLevel="1">
      <c r="C879" s="65" t="s">
        <v>623</v>
      </c>
      <c r="D879" s="65"/>
      <c r="E879" s="162"/>
      <c r="F879" s="96"/>
      <c r="G879" s="163"/>
      <c r="H879" s="164"/>
      <c r="I879" s="164"/>
      <c r="J879" s="65"/>
      <c r="K879" s="170"/>
      <c r="M879" t="s">
        <v>222</v>
      </c>
    </row>
    <row r="880" spans="3:13" hidden="1" outlineLevel="1">
      <c r="C880" s="65" t="s">
        <v>596</v>
      </c>
      <c r="D880" s="65"/>
      <c r="E880" s="162"/>
      <c r="F880" s="96"/>
      <c r="G880" s="163"/>
      <c r="H880" s="164"/>
      <c r="I880" s="164"/>
      <c r="J880" s="65"/>
      <c r="K880" s="170"/>
    </row>
    <row r="881" spans="3:13" hidden="1" outlineLevel="1">
      <c r="C881" s="65"/>
      <c r="D881" s="65"/>
      <c r="E881" s="162"/>
      <c r="F881" s="96"/>
      <c r="G881" s="163"/>
      <c r="H881" s="164"/>
      <c r="I881" s="164"/>
      <c r="J881" s="65"/>
      <c r="K881" s="170"/>
    </row>
    <row r="882" spans="3:13" hidden="1" outlineLevel="1">
      <c r="C882" s="65" t="s">
        <v>624</v>
      </c>
      <c r="D882" s="65"/>
      <c r="E882" s="162"/>
      <c r="F882" s="96"/>
      <c r="G882" s="163"/>
      <c r="H882" s="164"/>
      <c r="I882" s="164"/>
      <c r="J882" s="65"/>
      <c r="K882" s="170"/>
      <c r="M882" t="s">
        <v>222</v>
      </c>
    </row>
    <row r="883" spans="3:13" hidden="1" outlineLevel="1">
      <c r="C883" s="65" t="s">
        <v>592</v>
      </c>
      <c r="D883" s="65"/>
      <c r="E883" s="162"/>
      <c r="F883" s="96"/>
      <c r="G883" s="163"/>
      <c r="H883" s="164"/>
      <c r="I883" s="164"/>
      <c r="J883" s="65"/>
      <c r="K883" s="170"/>
    </row>
    <row r="884" spans="3:13" hidden="1" outlineLevel="1">
      <c r="C884" s="65"/>
      <c r="D884" s="65"/>
      <c r="E884" s="162"/>
      <c r="F884" s="96"/>
      <c r="G884" s="163"/>
      <c r="H884" s="164"/>
      <c r="I884" s="164"/>
      <c r="J884" s="65"/>
      <c r="K884" s="170"/>
    </row>
    <row r="885" spans="3:13" hidden="1" outlineLevel="1">
      <c r="C885" s="65" t="s">
        <v>625</v>
      </c>
      <c r="D885" s="65"/>
      <c r="E885" s="162"/>
      <c r="F885" s="96"/>
      <c r="G885" s="163"/>
      <c r="H885" s="164"/>
      <c r="I885" s="164"/>
      <c r="J885" s="65"/>
      <c r="K885" s="170"/>
      <c r="M885" t="s">
        <v>222</v>
      </c>
    </row>
    <row r="886" spans="3:13" hidden="1" outlineLevel="1">
      <c r="C886" s="65" t="s">
        <v>594</v>
      </c>
      <c r="D886" s="65"/>
      <c r="E886" s="162"/>
      <c r="F886" s="96"/>
      <c r="G886" s="163"/>
      <c r="H886" s="164"/>
      <c r="I886" s="164"/>
      <c r="J886" s="65"/>
      <c r="K886" s="170"/>
    </row>
    <row r="887" spans="3:13" hidden="1" outlineLevel="1">
      <c r="C887" s="65"/>
      <c r="D887" s="65"/>
      <c r="E887" s="162"/>
      <c r="F887" s="96"/>
      <c r="G887" s="163"/>
      <c r="H887" s="164"/>
      <c r="I887" s="164"/>
      <c r="J887" s="65"/>
      <c r="K887" s="170"/>
    </row>
    <row r="888" spans="3:13" hidden="1" outlineLevel="1">
      <c r="C888" s="65" t="s">
        <v>626</v>
      </c>
      <c r="D888" s="65"/>
      <c r="E888" s="162"/>
      <c r="F888" s="96"/>
      <c r="G888" s="163"/>
      <c r="H888" s="164"/>
      <c r="I888" s="164"/>
      <c r="J888" s="65"/>
      <c r="K888" s="170"/>
    </row>
    <row r="889" spans="3:13" hidden="1" outlineLevel="1">
      <c r="C889" s="65" t="s">
        <v>596</v>
      </c>
      <c r="D889" s="65"/>
      <c r="E889" s="162"/>
      <c r="F889" s="96"/>
      <c r="G889" s="163"/>
      <c r="H889" s="164"/>
      <c r="I889" s="164"/>
      <c r="J889" s="65"/>
      <c r="K889" s="170"/>
      <c r="M889" t="s">
        <v>222</v>
      </c>
    </row>
    <row r="890" spans="3:13" hidden="1" outlineLevel="1">
      <c r="C890" s="65"/>
      <c r="D890" s="65"/>
      <c r="E890" s="162"/>
      <c r="F890" s="96"/>
      <c r="G890" s="163"/>
      <c r="H890" s="164"/>
      <c r="I890" s="164"/>
      <c r="J890" s="65"/>
      <c r="K890" s="170"/>
    </row>
    <row r="891" spans="3:13" hidden="1" outlineLevel="1">
      <c r="C891" s="65" t="s">
        <v>627</v>
      </c>
      <c r="D891" s="65"/>
      <c r="E891" s="162"/>
      <c r="F891" s="96"/>
      <c r="G891" s="163"/>
      <c r="H891" s="164"/>
      <c r="I891" s="164"/>
      <c r="J891" s="65"/>
      <c r="K891" s="170"/>
      <c r="M891" t="s">
        <v>222</v>
      </c>
    </row>
    <row r="892" spans="3:13" hidden="1" outlineLevel="1">
      <c r="C892" s="65" t="s">
        <v>592</v>
      </c>
      <c r="D892" s="65"/>
      <c r="E892" s="162"/>
      <c r="F892" s="96"/>
      <c r="G892" s="163"/>
      <c r="H892" s="164"/>
      <c r="I892" s="164"/>
      <c r="J892" s="65"/>
      <c r="K892" s="170"/>
    </row>
    <row r="893" spans="3:13" hidden="1" outlineLevel="1">
      <c r="C893" s="65"/>
      <c r="D893" s="65"/>
      <c r="E893" s="162"/>
      <c r="F893" s="96"/>
      <c r="G893" s="163"/>
      <c r="H893" s="164"/>
      <c r="I893" s="164"/>
      <c r="J893" s="65"/>
      <c r="K893" s="170"/>
    </row>
    <row r="894" spans="3:13" hidden="1" outlineLevel="1">
      <c r="C894" s="65" t="s">
        <v>628</v>
      </c>
      <c r="D894" s="65"/>
      <c r="E894" s="162"/>
      <c r="F894" s="96"/>
      <c r="G894" s="163"/>
      <c r="H894" s="164"/>
      <c r="I894" s="164"/>
      <c r="J894" s="65"/>
      <c r="K894" s="170"/>
      <c r="M894" t="s">
        <v>222</v>
      </c>
    </row>
    <row r="895" spans="3:13" hidden="1" outlineLevel="1">
      <c r="C895" s="65" t="s">
        <v>594</v>
      </c>
      <c r="D895" s="65"/>
      <c r="E895" s="162"/>
      <c r="F895" s="96"/>
      <c r="G895" s="163"/>
      <c r="H895" s="164"/>
      <c r="I895" s="164"/>
      <c r="J895" s="65"/>
      <c r="K895" s="170"/>
    </row>
    <row r="896" spans="3:13" hidden="1" outlineLevel="1">
      <c r="C896" s="65"/>
      <c r="D896" s="65"/>
      <c r="E896" s="162"/>
      <c r="F896" s="96"/>
      <c r="G896" s="163"/>
      <c r="H896" s="164"/>
      <c r="I896" s="164"/>
      <c r="J896" s="65"/>
      <c r="K896" s="170"/>
    </row>
    <row r="897" spans="3:13" hidden="1" outlineLevel="1">
      <c r="C897" s="186" t="s">
        <v>629</v>
      </c>
      <c r="D897" s="214"/>
      <c r="E897" s="162"/>
      <c r="F897" s="96"/>
      <c r="G897" s="163"/>
      <c r="H897" s="164"/>
      <c r="I897" s="164"/>
      <c r="J897" s="65"/>
      <c r="K897" s="170"/>
      <c r="M897" t="s">
        <v>222</v>
      </c>
    </row>
    <row r="898" spans="3:13" hidden="1" outlineLevel="1">
      <c r="C898" s="170" t="s">
        <v>596</v>
      </c>
      <c r="D898" s="65"/>
      <c r="E898" s="162"/>
      <c r="F898" s="96"/>
      <c r="G898" s="163"/>
      <c r="H898" s="164"/>
      <c r="I898" s="164"/>
      <c r="J898" s="65"/>
      <c r="K898" s="170"/>
    </row>
    <row r="899" spans="3:13" hidden="1" outlineLevel="1">
      <c r="C899" s="170"/>
      <c r="D899" s="65"/>
      <c r="E899" s="162"/>
      <c r="F899" s="96"/>
      <c r="G899" s="163"/>
      <c r="H899" s="164"/>
      <c r="I899" s="164"/>
      <c r="J899" s="65"/>
      <c r="K899" s="170"/>
    </row>
    <row r="900" spans="3:13" hidden="1" outlineLevel="1">
      <c r="C900" s="170" t="s">
        <v>630</v>
      </c>
      <c r="D900" s="65"/>
      <c r="E900" s="162"/>
      <c r="F900" s="96"/>
      <c r="G900" s="163"/>
      <c r="H900" s="164"/>
      <c r="I900" s="164"/>
      <c r="J900" s="65"/>
      <c r="K900" s="170"/>
      <c r="M900" t="s">
        <v>270</v>
      </c>
    </row>
    <row r="901" spans="3:13" hidden="1" outlineLevel="1">
      <c r="C901" s="170"/>
      <c r="D901" s="218"/>
      <c r="E901" s="162"/>
      <c r="F901" s="96"/>
      <c r="G901" s="163"/>
      <c r="H901" s="164"/>
      <c r="I901" s="164"/>
      <c r="J901" s="65"/>
      <c r="K901" s="170"/>
    </row>
    <row r="902" spans="3:13" hidden="1" outlineLevel="1">
      <c r="C902" s="170" t="s">
        <v>631</v>
      </c>
      <c r="D902" s="65"/>
      <c r="E902" s="162"/>
      <c r="F902" s="96"/>
      <c r="G902" s="163"/>
      <c r="H902" s="164"/>
      <c r="I902" s="164"/>
      <c r="J902" s="65"/>
      <c r="K902" s="170"/>
      <c r="M902" t="s">
        <v>82</v>
      </c>
    </row>
    <row r="903" spans="3:13" hidden="1" outlineLevel="1">
      <c r="C903" s="170"/>
      <c r="D903" s="65"/>
      <c r="E903" s="162"/>
      <c r="F903" s="96"/>
      <c r="G903" s="163"/>
      <c r="H903" s="164"/>
      <c r="I903" s="164"/>
      <c r="J903" s="65"/>
      <c r="K903" s="170"/>
    </row>
    <row r="904" spans="3:13" hidden="1" outlineLevel="1">
      <c r="C904" s="170" t="s">
        <v>632</v>
      </c>
      <c r="D904" s="186"/>
      <c r="E904" s="162"/>
      <c r="F904" s="96"/>
      <c r="G904" s="163"/>
      <c r="H904" s="164"/>
      <c r="I904" s="164"/>
      <c r="J904" s="65"/>
      <c r="K904" s="170"/>
      <c r="M904" t="s">
        <v>82</v>
      </c>
    </row>
    <row r="905" spans="3:13" hidden="1" outlineLevel="1">
      <c r="C905" s="170"/>
      <c r="D905" s="170"/>
      <c r="E905" s="162"/>
      <c r="F905" s="96"/>
      <c r="G905" s="163"/>
      <c r="H905" s="164"/>
      <c r="I905" s="164"/>
      <c r="J905" s="65"/>
      <c r="K905" s="170"/>
    </row>
    <row r="906" spans="3:13" hidden="1" outlineLevel="1">
      <c r="C906" s="170" t="s">
        <v>633</v>
      </c>
      <c r="D906" s="170"/>
      <c r="E906" s="162"/>
      <c r="F906" s="96"/>
      <c r="G906" s="163"/>
      <c r="H906" s="164"/>
      <c r="I906" s="164"/>
      <c r="J906" s="65"/>
      <c r="K906" s="170"/>
      <c r="M906" t="s">
        <v>222</v>
      </c>
    </row>
    <row r="907" spans="3:13" hidden="1" outlineLevel="1">
      <c r="C907" s="170"/>
      <c r="D907" s="170"/>
      <c r="E907" s="162"/>
      <c r="F907" s="96"/>
      <c r="G907" s="163"/>
      <c r="H907" s="164"/>
      <c r="I907" s="164"/>
      <c r="J907" s="65"/>
      <c r="K907" s="170"/>
    </row>
    <row r="908" spans="3:13" hidden="1" outlineLevel="1">
      <c r="C908" s="65" t="s">
        <v>634</v>
      </c>
      <c r="D908" s="65"/>
      <c r="E908" s="162"/>
      <c r="F908" s="96"/>
      <c r="G908" s="163"/>
      <c r="H908" s="164"/>
      <c r="I908" s="226"/>
      <c r="J908" s="65"/>
      <c r="K908" s="170"/>
      <c r="M908" t="s">
        <v>222</v>
      </c>
    </row>
    <row r="909" spans="3:13" hidden="1" outlineLevel="1">
      <c r="C909" s="65"/>
      <c r="D909" s="65"/>
      <c r="E909" s="162"/>
      <c r="F909" s="96"/>
      <c r="G909" s="163"/>
      <c r="H909" s="164"/>
      <c r="I909" s="164"/>
      <c r="J909" s="65"/>
      <c r="K909" s="170"/>
    </row>
    <row r="910" spans="3:13" hidden="1" outlineLevel="1">
      <c r="C910" s="65" t="s">
        <v>635</v>
      </c>
      <c r="D910" s="65"/>
      <c r="E910" s="162"/>
      <c r="F910" s="96"/>
      <c r="G910" s="163"/>
      <c r="H910" s="164"/>
      <c r="I910" s="164"/>
      <c r="J910" s="65"/>
      <c r="K910" s="170"/>
      <c r="M910" t="s">
        <v>222</v>
      </c>
    </row>
    <row r="911" spans="3:13" hidden="1" outlineLevel="1">
      <c r="C911" s="65"/>
      <c r="D911" s="65"/>
      <c r="E911" s="162"/>
      <c r="F911" s="96"/>
      <c r="G911" s="163"/>
      <c r="H911" s="164"/>
      <c r="I911" s="164"/>
      <c r="J911" s="65"/>
      <c r="K911" s="170"/>
    </row>
    <row r="912" spans="3:13" hidden="1" outlineLevel="1">
      <c r="C912" s="65" t="s">
        <v>636</v>
      </c>
      <c r="D912" s="65"/>
      <c r="E912" s="162"/>
      <c r="F912" s="96"/>
      <c r="G912" s="163"/>
      <c r="H912" s="164"/>
      <c r="I912" s="164"/>
      <c r="J912" s="65"/>
      <c r="K912" s="170"/>
      <c r="M912" t="s">
        <v>222</v>
      </c>
    </row>
    <row r="913" spans="1:13" hidden="1" outlineLevel="1">
      <c r="C913" s="65"/>
      <c r="D913" s="65"/>
      <c r="E913" s="162"/>
      <c r="F913" s="96"/>
      <c r="G913" s="163"/>
      <c r="H913" s="164"/>
      <c r="I913" s="164"/>
      <c r="J913" s="65"/>
      <c r="K913" s="170"/>
    </row>
    <row r="914" spans="1:13" hidden="1" outlineLevel="1">
      <c r="C914" s="65" t="s">
        <v>637</v>
      </c>
      <c r="D914" s="65"/>
      <c r="E914" s="162"/>
      <c r="F914" s="96"/>
      <c r="G914" s="163"/>
      <c r="H914" s="164"/>
      <c r="I914" s="164"/>
      <c r="J914" s="65"/>
      <c r="K914" s="170"/>
      <c r="M914" t="s">
        <v>222</v>
      </c>
    </row>
    <row r="915" spans="1:13" hidden="1" outlineLevel="1">
      <c r="C915" s="65"/>
      <c r="D915" s="65"/>
      <c r="E915" s="162"/>
      <c r="F915" s="96"/>
      <c r="G915" s="163"/>
      <c r="H915" s="164"/>
      <c r="I915" s="164"/>
      <c r="J915" s="65"/>
      <c r="K915" s="170"/>
    </row>
    <row r="916" spans="1:13" hidden="1" outlineLevel="1">
      <c r="C916" s="65" t="s">
        <v>638</v>
      </c>
      <c r="D916" s="65"/>
      <c r="E916" s="162"/>
      <c r="F916" s="96"/>
      <c r="G916" s="163"/>
      <c r="H916" s="164"/>
      <c r="I916" s="164"/>
      <c r="J916" s="65"/>
      <c r="K916" s="170"/>
      <c r="M916" t="s">
        <v>222</v>
      </c>
    </row>
    <row r="917" spans="1:13" hidden="1" outlineLevel="1">
      <c r="C917" s="65"/>
      <c r="D917" s="65"/>
      <c r="E917" s="162"/>
      <c r="F917" s="96"/>
      <c r="G917" s="163"/>
      <c r="H917" s="164"/>
      <c r="I917" s="164"/>
      <c r="J917" s="65"/>
      <c r="K917" s="170"/>
    </row>
    <row r="918" spans="1:13" ht="25.5" hidden="1" outlineLevel="1">
      <c r="C918" s="221" t="s">
        <v>639</v>
      </c>
      <c r="D918" s="65"/>
      <c r="E918" s="162"/>
      <c r="F918" s="96"/>
      <c r="G918" s="163"/>
      <c r="H918" s="164"/>
      <c r="I918" s="164"/>
      <c r="J918" s="65"/>
      <c r="K918" s="170"/>
      <c r="M918" t="s">
        <v>222</v>
      </c>
    </row>
    <row r="919" spans="1:13" hidden="1" outlineLevel="1">
      <c r="C919" s="65"/>
      <c r="D919" s="65"/>
      <c r="E919" s="162"/>
      <c r="F919" s="96"/>
      <c r="G919" s="163"/>
      <c r="H919" s="164"/>
      <c r="I919" s="164"/>
      <c r="J919" s="65"/>
      <c r="K919" s="170"/>
    </row>
    <row r="920" spans="1:13" hidden="1" outlineLevel="1">
      <c r="C920" s="65" t="s">
        <v>640</v>
      </c>
      <c r="D920" s="65"/>
      <c r="E920" s="162"/>
      <c r="F920" s="96"/>
      <c r="G920" s="163"/>
      <c r="H920" s="164"/>
      <c r="I920" s="164"/>
      <c r="J920" s="65"/>
      <c r="K920" s="170"/>
      <c r="M920" t="s">
        <v>222</v>
      </c>
    </row>
    <row r="921" spans="1:13" hidden="1" outlineLevel="1">
      <c r="C921" s="65"/>
      <c r="D921" s="65"/>
      <c r="E921" s="162"/>
      <c r="F921" s="96"/>
      <c r="G921" s="163"/>
      <c r="H921" s="164"/>
      <c r="I921" s="164"/>
      <c r="J921" s="65"/>
      <c r="K921" s="170"/>
    </row>
    <row r="922" spans="1:13" hidden="1" outlineLevel="1">
      <c r="C922" s="65" t="s">
        <v>641</v>
      </c>
      <c r="D922" s="65"/>
      <c r="E922" s="162"/>
      <c r="F922" s="96"/>
      <c r="G922" s="163"/>
      <c r="H922" s="164"/>
      <c r="I922" s="164"/>
      <c r="J922" s="65"/>
      <c r="K922" s="170"/>
      <c r="M922" t="s">
        <v>222</v>
      </c>
    </row>
    <row r="923" spans="1:13" hidden="1" outlineLevel="1">
      <c r="C923" s="65" t="s">
        <v>642</v>
      </c>
      <c r="D923" s="65"/>
      <c r="E923" s="162"/>
      <c r="F923" s="96"/>
      <c r="G923" s="163"/>
      <c r="H923" s="164"/>
      <c r="I923" s="164"/>
      <c r="J923" s="65"/>
      <c r="K923" s="170"/>
    </row>
    <row r="924" spans="1:13" hidden="1" outlineLevel="1">
      <c r="C924" s="65"/>
      <c r="D924" s="65"/>
      <c r="E924" s="162"/>
      <c r="F924" s="96"/>
      <c r="G924" s="163"/>
      <c r="H924" s="164"/>
      <c r="I924" s="164"/>
      <c r="J924" s="65"/>
      <c r="K924" s="170"/>
    </row>
    <row r="925" spans="1:13" hidden="1" outlineLevel="1">
      <c r="C925" s="65" t="s">
        <v>643</v>
      </c>
      <c r="D925" s="65"/>
      <c r="E925" s="162"/>
      <c r="F925" s="96"/>
      <c r="G925" s="163"/>
      <c r="H925" s="164"/>
      <c r="I925" s="164"/>
      <c r="J925" s="65"/>
      <c r="K925" s="170"/>
      <c r="M925" t="s">
        <v>222</v>
      </c>
    </row>
    <row r="926" spans="1:13" hidden="1" outlineLevel="1">
      <c r="C926" s="65"/>
      <c r="D926" s="65"/>
      <c r="E926" s="162"/>
      <c r="F926" s="96"/>
      <c r="G926" s="163"/>
      <c r="H926" s="164"/>
      <c r="I926" s="164"/>
      <c r="J926" s="65"/>
      <c r="K926" s="170"/>
    </row>
    <row r="927" spans="1:13" hidden="1" outlineLevel="1">
      <c r="A927" s="154"/>
      <c r="B927" s="154" t="s">
        <v>214</v>
      </c>
      <c r="C927" s="155"/>
      <c r="D927" s="194"/>
      <c r="E927" s="158"/>
      <c r="F927" s="222"/>
      <c r="G927" s="159"/>
      <c r="H927" s="160"/>
      <c r="I927" s="160"/>
      <c r="J927" s="194"/>
      <c r="K927" s="168"/>
      <c r="L927" s="154"/>
      <c r="M927" s="154"/>
    </row>
    <row r="928" spans="1:13" collapsed="1">
      <c r="C928" s="65"/>
      <c r="D928" s="65"/>
      <c r="E928" s="162"/>
      <c r="F928" s="96"/>
      <c r="G928" s="163"/>
      <c r="H928" s="164"/>
      <c r="I928" s="164"/>
      <c r="J928" s="65"/>
      <c r="K928" s="170"/>
    </row>
    <row r="929" spans="1:13">
      <c r="A929" s="120" t="s">
        <v>645</v>
      </c>
      <c r="B929" s="105" t="s">
        <v>27</v>
      </c>
      <c r="D929" s="65"/>
      <c r="E929" s="162"/>
      <c r="F929" s="96"/>
      <c r="G929" s="163"/>
      <c r="H929" s="164"/>
      <c r="I929" s="164"/>
      <c r="J929" s="65"/>
      <c r="K929" s="170"/>
    </row>
    <row r="930" spans="1:13" hidden="1" outlineLevel="1">
      <c r="A930" s="120" t="s">
        <v>646</v>
      </c>
      <c r="B930" s="104"/>
      <c r="C930" s="196" t="s">
        <v>352</v>
      </c>
      <c r="D930" s="65"/>
      <c r="E930" s="162"/>
      <c r="F930" s="96"/>
      <c r="G930" s="163"/>
      <c r="H930" s="164"/>
      <c r="I930" s="164"/>
      <c r="J930" s="65"/>
      <c r="K930" s="170"/>
    </row>
    <row r="931" spans="1:13" ht="25.5" hidden="1" outlineLevel="1">
      <c r="A931" s="120" t="s">
        <v>647</v>
      </c>
      <c r="C931" s="221" t="s">
        <v>644</v>
      </c>
      <c r="D931" s="65"/>
      <c r="E931" s="162"/>
      <c r="F931" s="96"/>
      <c r="G931" s="163"/>
      <c r="H931" s="164"/>
      <c r="I931" s="164"/>
      <c r="J931" s="65"/>
      <c r="K931" s="170"/>
    </row>
    <row r="932" spans="1:13" hidden="1" outlineLevel="1">
      <c r="A932" s="120" t="s">
        <v>648</v>
      </c>
      <c r="C932" s="65"/>
      <c r="D932" s="65"/>
      <c r="E932" s="162"/>
      <c r="F932" s="96"/>
      <c r="G932" s="163"/>
      <c r="H932" s="164"/>
      <c r="I932" s="164"/>
      <c r="J932" s="65"/>
      <c r="K932" s="170"/>
    </row>
    <row r="933" spans="1:13" collapsed="1">
      <c r="A933" s="120" t="s">
        <v>649</v>
      </c>
      <c r="B933" s="65" t="s">
        <v>1906</v>
      </c>
      <c r="D933" s="65"/>
      <c r="E933" s="162"/>
      <c r="F933" s="96"/>
      <c r="G933" s="163"/>
      <c r="H933" s="164"/>
      <c r="I933" s="164"/>
      <c r="J933" s="65"/>
      <c r="K933" s="170"/>
      <c r="L933" s="166">
        <f>I959</f>
        <v>1.6</v>
      </c>
      <c r="M933" t="s">
        <v>82</v>
      </c>
    </row>
    <row r="934" spans="1:13">
      <c r="A934" s="120" t="s">
        <v>653</v>
      </c>
      <c r="C934" s="65"/>
      <c r="D934" s="65"/>
      <c r="E934" s="162"/>
      <c r="F934" s="96"/>
      <c r="G934" s="163"/>
      <c r="H934" s="164"/>
      <c r="I934" s="164"/>
      <c r="J934" s="65"/>
      <c r="K934" s="170"/>
    </row>
    <row r="935" spans="1:13">
      <c r="A935" s="120" t="s">
        <v>654</v>
      </c>
      <c r="B935" s="172" t="s">
        <v>1794</v>
      </c>
      <c r="C935" s="223" t="s">
        <v>1907</v>
      </c>
      <c r="D935" s="205"/>
      <c r="E935" s="174">
        <v>2</v>
      </c>
      <c r="F935" s="224">
        <v>4</v>
      </c>
      <c r="G935" s="175">
        <v>0.2</v>
      </c>
      <c r="H935" s="176">
        <v>1</v>
      </c>
      <c r="I935" s="176">
        <f>H935*G935*F935*E935</f>
        <v>1.6</v>
      </c>
      <c r="J935" s="65"/>
      <c r="K935" s="170"/>
    </row>
    <row r="936" spans="1:13" hidden="1" outlineLevel="1">
      <c r="A936" s="120" t="s">
        <v>655</v>
      </c>
      <c r="B936" s="172"/>
      <c r="C936" s="65" t="s">
        <v>650</v>
      </c>
      <c r="D936" s="205"/>
      <c r="E936" s="174"/>
      <c r="F936" s="224"/>
      <c r="G936" s="175"/>
      <c r="H936" s="176"/>
      <c r="I936" s="176"/>
      <c r="J936" s="65"/>
      <c r="K936" s="170"/>
      <c r="M936" t="s">
        <v>82</v>
      </c>
    </row>
    <row r="937" spans="1:13" hidden="1" outlineLevel="1">
      <c r="A937" s="120" t="s">
        <v>656</v>
      </c>
      <c r="B937" s="172"/>
      <c r="C937" s="65" t="s">
        <v>651</v>
      </c>
      <c r="D937" s="205"/>
      <c r="E937" s="174"/>
      <c r="F937" s="224"/>
      <c r="G937" s="175"/>
      <c r="H937" s="176"/>
      <c r="I937" s="176"/>
      <c r="J937" s="65"/>
      <c r="K937" s="170"/>
    </row>
    <row r="938" spans="1:13" hidden="1" outlineLevel="1">
      <c r="A938" s="120" t="s">
        <v>657</v>
      </c>
      <c r="B938" s="172"/>
      <c r="C938" s="65" t="s">
        <v>652</v>
      </c>
      <c r="D938" s="205"/>
      <c r="E938" s="174"/>
      <c r="F938" s="224"/>
      <c r="G938" s="175"/>
      <c r="H938" s="176"/>
      <c r="I938" s="176"/>
      <c r="J938" s="65"/>
      <c r="K938" s="170"/>
    </row>
    <row r="939" spans="1:13" hidden="1" outlineLevel="1">
      <c r="A939" s="120" t="s">
        <v>658</v>
      </c>
      <c r="B939" s="172"/>
      <c r="C939" s="205"/>
      <c r="D939" s="205"/>
      <c r="E939" s="174"/>
      <c r="F939" s="224"/>
      <c r="G939" s="175"/>
      <c r="H939" s="176"/>
      <c r="I939" s="176"/>
      <c r="J939" s="65"/>
      <c r="K939" s="170"/>
    </row>
    <row r="940" spans="1:13" hidden="1" outlineLevel="1">
      <c r="A940" s="120" t="s">
        <v>660</v>
      </c>
      <c r="B940" s="172"/>
      <c r="C940" s="205"/>
      <c r="D940" s="205"/>
      <c r="E940" s="174"/>
      <c r="F940" s="224"/>
      <c r="G940" s="175"/>
      <c r="H940" s="176"/>
      <c r="I940" s="176"/>
      <c r="J940" s="65"/>
      <c r="K940" s="170"/>
    </row>
    <row r="941" spans="1:13" hidden="1" outlineLevel="1">
      <c r="A941" s="120" t="s">
        <v>661</v>
      </c>
      <c r="B941" s="172"/>
      <c r="C941" s="205"/>
      <c r="D941" s="205"/>
      <c r="E941" s="174"/>
      <c r="F941" s="224"/>
      <c r="G941" s="175"/>
      <c r="H941" s="176"/>
      <c r="I941" s="176"/>
      <c r="J941" s="65"/>
      <c r="K941" s="170"/>
    </row>
    <row r="942" spans="1:13" hidden="1" outlineLevel="1">
      <c r="A942" s="120" t="s">
        <v>662</v>
      </c>
      <c r="B942" s="172"/>
      <c r="C942" s="205"/>
      <c r="D942" s="205"/>
      <c r="E942" s="174"/>
      <c r="F942" s="224"/>
      <c r="G942" s="175"/>
      <c r="H942" s="176"/>
      <c r="I942" s="176"/>
      <c r="J942" s="65"/>
      <c r="K942" s="170"/>
    </row>
    <row r="943" spans="1:13" hidden="1" outlineLevel="1">
      <c r="A943" s="120" t="s">
        <v>663</v>
      </c>
      <c r="B943" s="172"/>
      <c r="C943" s="205"/>
      <c r="D943" s="205"/>
      <c r="E943" s="174"/>
      <c r="F943" s="224"/>
      <c r="G943" s="175"/>
      <c r="H943" s="176"/>
      <c r="I943" s="176"/>
      <c r="J943" s="65"/>
      <c r="K943" s="170"/>
    </row>
    <row r="944" spans="1:13" ht="51" hidden="1" outlineLevel="1">
      <c r="A944" s="120" t="s">
        <v>664</v>
      </c>
      <c r="B944" s="172"/>
      <c r="C944" s="221" t="s">
        <v>659</v>
      </c>
      <c r="D944" s="205"/>
      <c r="E944" s="174"/>
      <c r="F944" s="224"/>
      <c r="G944" s="175"/>
      <c r="H944" s="176"/>
      <c r="I944" s="176"/>
      <c r="J944" s="65"/>
      <c r="K944" s="170"/>
      <c r="M944" t="s">
        <v>222</v>
      </c>
    </row>
    <row r="945" spans="1:13" hidden="1" outlineLevel="1">
      <c r="A945" s="120" t="s">
        <v>665</v>
      </c>
      <c r="B945" s="172"/>
      <c r="C945" s="205"/>
      <c r="D945" s="205"/>
      <c r="E945" s="174"/>
      <c r="F945" s="224"/>
      <c r="G945" s="175"/>
      <c r="H945" s="176"/>
      <c r="I945" s="176"/>
      <c r="J945" s="65"/>
      <c r="K945" s="170"/>
    </row>
    <row r="946" spans="1:13" hidden="1" outlineLevel="1">
      <c r="A946" s="120" t="s">
        <v>666</v>
      </c>
      <c r="B946" s="172"/>
      <c r="C946" s="205"/>
      <c r="D946" s="205"/>
      <c r="E946" s="174"/>
      <c r="F946" s="224"/>
      <c r="G946" s="175"/>
      <c r="H946" s="176"/>
      <c r="I946" s="176"/>
      <c r="J946" s="65"/>
      <c r="K946" s="170"/>
    </row>
    <row r="947" spans="1:13" hidden="1" outlineLevel="1">
      <c r="A947" s="120" t="s">
        <v>668</v>
      </c>
      <c r="B947" s="172"/>
      <c r="C947" s="205"/>
      <c r="D947" s="205"/>
      <c r="E947" s="174"/>
      <c r="F947" s="224"/>
      <c r="G947" s="175"/>
      <c r="H947" s="176"/>
      <c r="I947" s="176"/>
      <c r="J947" s="65"/>
      <c r="K947" s="170"/>
    </row>
    <row r="948" spans="1:13" hidden="1" outlineLevel="1">
      <c r="A948" s="120" t="s">
        <v>670</v>
      </c>
      <c r="B948" s="172"/>
      <c r="C948" s="205"/>
      <c r="D948" s="205"/>
      <c r="E948" s="174"/>
      <c r="F948" s="224"/>
      <c r="G948" s="175"/>
      <c r="H948" s="176"/>
      <c r="I948" s="176"/>
      <c r="J948" s="65"/>
      <c r="K948" s="170"/>
    </row>
    <row r="949" spans="1:13" hidden="1" outlineLevel="1">
      <c r="A949" s="120" t="s">
        <v>672</v>
      </c>
      <c r="B949" s="172"/>
      <c r="C949" s="205"/>
      <c r="D949" s="205"/>
      <c r="E949" s="174"/>
      <c r="F949" s="224"/>
      <c r="G949" s="175"/>
      <c r="H949" s="176"/>
      <c r="I949" s="176"/>
      <c r="J949" s="65"/>
      <c r="K949" s="170"/>
    </row>
    <row r="950" spans="1:13" hidden="1" outlineLevel="1">
      <c r="A950" s="120" t="s">
        <v>673</v>
      </c>
      <c r="B950" s="172"/>
      <c r="C950" s="205"/>
      <c r="D950" s="205"/>
      <c r="E950" s="174"/>
      <c r="F950" s="224"/>
      <c r="G950" s="175"/>
      <c r="H950" s="176"/>
      <c r="I950" s="176"/>
      <c r="J950" s="65"/>
      <c r="K950" s="170"/>
    </row>
    <row r="951" spans="1:13" hidden="1" outlineLevel="1">
      <c r="A951" s="120" t="s">
        <v>674</v>
      </c>
      <c r="B951" s="172"/>
      <c r="C951" s="65" t="s">
        <v>667</v>
      </c>
      <c r="D951" s="205"/>
      <c r="E951" s="174"/>
      <c r="F951" s="224"/>
      <c r="G951" s="175"/>
      <c r="H951" s="176"/>
      <c r="I951" s="176"/>
      <c r="J951" s="65"/>
      <c r="K951" s="170"/>
      <c r="M951" t="s">
        <v>222</v>
      </c>
    </row>
    <row r="952" spans="1:13" hidden="1" outlineLevel="1">
      <c r="A952" s="120" t="s">
        <v>675</v>
      </c>
      <c r="B952" s="172"/>
      <c r="C952" s="65" t="s">
        <v>669</v>
      </c>
      <c r="D952" s="205"/>
      <c r="E952" s="174"/>
      <c r="F952" s="224"/>
      <c r="G952" s="175"/>
      <c r="H952" s="176"/>
      <c r="I952" s="176"/>
      <c r="J952" s="65"/>
      <c r="K952" s="170"/>
    </row>
    <row r="953" spans="1:13" hidden="1" outlineLevel="1">
      <c r="A953" s="120" t="s">
        <v>676</v>
      </c>
      <c r="B953" s="172"/>
      <c r="C953" s="65" t="s">
        <v>671</v>
      </c>
      <c r="D953" s="205"/>
      <c r="E953" s="174"/>
      <c r="F953" s="224"/>
      <c r="G953" s="175"/>
      <c r="H953" s="176"/>
      <c r="I953" s="176"/>
      <c r="J953" s="65"/>
      <c r="K953" s="170"/>
    </row>
    <row r="954" spans="1:13" hidden="1" outlineLevel="1">
      <c r="A954" s="120" t="s">
        <v>677</v>
      </c>
      <c r="B954" s="172"/>
      <c r="C954" s="205"/>
      <c r="D954" s="205"/>
      <c r="E954" s="174"/>
      <c r="F954" s="224"/>
      <c r="G954" s="175"/>
      <c r="H954" s="176"/>
      <c r="I954" s="176"/>
      <c r="J954" s="65"/>
      <c r="K954" s="170"/>
    </row>
    <row r="955" spans="1:13" hidden="1" outlineLevel="1">
      <c r="A955" s="120" t="s">
        <v>678</v>
      </c>
      <c r="B955" s="172"/>
      <c r="C955" s="205"/>
      <c r="D955" s="205"/>
      <c r="E955" s="174"/>
      <c r="F955" s="224"/>
      <c r="G955" s="175"/>
      <c r="H955" s="176"/>
      <c r="I955" s="176"/>
      <c r="J955" s="65"/>
      <c r="K955" s="170"/>
    </row>
    <row r="956" spans="1:13" hidden="1" outlineLevel="1">
      <c r="A956" s="120" t="s">
        <v>679</v>
      </c>
      <c r="B956" s="172"/>
      <c r="C956" s="225"/>
      <c r="D956" s="205"/>
      <c r="E956" s="174"/>
      <c r="F956" s="224"/>
      <c r="G956" s="175"/>
      <c r="H956" s="176"/>
      <c r="I956" s="176"/>
      <c r="J956" s="65"/>
      <c r="K956" s="170"/>
    </row>
    <row r="957" spans="1:13" hidden="1" outlineLevel="1">
      <c r="A957" s="120" t="s">
        <v>680</v>
      </c>
      <c r="B957" s="172"/>
      <c r="C957" s="205"/>
      <c r="D957" s="205"/>
      <c r="E957" s="174"/>
      <c r="F957" s="224"/>
      <c r="G957" s="175"/>
      <c r="H957" s="176"/>
      <c r="I957" s="176"/>
      <c r="J957" s="65"/>
      <c r="K957" s="170"/>
    </row>
    <row r="958" spans="1:13" hidden="1" outlineLevel="1">
      <c r="A958" s="120" t="s">
        <v>681</v>
      </c>
      <c r="B958" s="172"/>
      <c r="C958" s="205"/>
      <c r="D958" s="205"/>
      <c r="E958" s="174"/>
      <c r="F958" s="224"/>
      <c r="G958" s="175"/>
      <c r="H958" s="176"/>
      <c r="I958" s="176"/>
      <c r="J958" s="65"/>
      <c r="K958" s="170"/>
    </row>
    <row r="959" spans="1:13" collapsed="1">
      <c r="A959" s="120" t="s">
        <v>683</v>
      </c>
      <c r="B959" s="172"/>
      <c r="C959" s="223">
        <v>200</v>
      </c>
      <c r="D959" s="205"/>
      <c r="E959" s="174"/>
      <c r="F959" s="224"/>
      <c r="G959" s="175"/>
      <c r="H959" s="176"/>
      <c r="I959" s="182">
        <f>I935</f>
        <v>1.6</v>
      </c>
      <c r="J959" s="65"/>
      <c r="K959" s="170"/>
    </row>
    <row r="960" spans="1:13">
      <c r="A960" s="120" t="s">
        <v>685</v>
      </c>
      <c r="C960" s="65"/>
      <c r="D960" s="65"/>
      <c r="E960" s="162"/>
      <c r="F960" s="96"/>
      <c r="G960" s="163"/>
      <c r="H960" s="164"/>
      <c r="I960" s="164"/>
      <c r="J960" s="65"/>
      <c r="K960" s="170"/>
    </row>
    <row r="961" spans="1:13">
      <c r="A961" s="120" t="s">
        <v>686</v>
      </c>
      <c r="B961" s="65" t="e">
        <f>#REF!</f>
        <v>#REF!</v>
      </c>
      <c r="D961" s="65"/>
      <c r="E961" s="162"/>
      <c r="F961" s="96"/>
      <c r="G961" s="163"/>
      <c r="H961" s="164"/>
      <c r="I961" s="164"/>
      <c r="J961" s="65"/>
      <c r="K961" s="170"/>
      <c r="L961" s="166">
        <f>I964</f>
        <v>0.60000000000000009</v>
      </c>
      <c r="M961" t="s">
        <v>82</v>
      </c>
    </row>
    <row r="962" spans="1:13">
      <c r="A962" s="120" t="s">
        <v>687</v>
      </c>
      <c r="D962" s="65"/>
      <c r="E962" s="162"/>
      <c r="F962" s="96"/>
      <c r="G962" s="163"/>
      <c r="H962" s="164"/>
      <c r="I962" s="164"/>
      <c r="J962" s="65"/>
      <c r="K962" s="170"/>
    </row>
    <row r="963" spans="1:13">
      <c r="A963" s="120" t="s">
        <v>689</v>
      </c>
      <c r="B963" s="172" t="s">
        <v>1794</v>
      </c>
      <c r="C963" s="183" t="s">
        <v>1908</v>
      </c>
      <c r="D963" s="205"/>
      <c r="E963" s="174">
        <v>1</v>
      </c>
      <c r="F963" s="224">
        <v>6</v>
      </c>
      <c r="G963" s="175">
        <v>0.1</v>
      </c>
      <c r="H963" s="176">
        <v>1</v>
      </c>
      <c r="I963" s="176">
        <f>H963*G963*F963*E963</f>
        <v>0.60000000000000009</v>
      </c>
      <c r="J963" s="65"/>
      <c r="K963" s="170"/>
    </row>
    <row r="964" spans="1:13">
      <c r="A964" s="120" t="s">
        <v>691</v>
      </c>
      <c r="B964" s="172"/>
      <c r="C964" s="183">
        <v>100</v>
      </c>
      <c r="D964" s="205"/>
      <c r="E964" s="174"/>
      <c r="F964" s="224"/>
      <c r="G964" s="175"/>
      <c r="H964" s="176"/>
      <c r="I964" s="182">
        <f>I963</f>
        <v>0.60000000000000009</v>
      </c>
      <c r="J964" s="65"/>
      <c r="K964" s="170"/>
    </row>
    <row r="965" spans="1:13">
      <c r="A965" s="120" t="s">
        <v>692</v>
      </c>
      <c r="D965" s="65"/>
      <c r="E965" s="162"/>
      <c r="F965" s="96"/>
      <c r="G965" s="163"/>
      <c r="H965" s="164"/>
      <c r="I965" s="164"/>
      <c r="J965" s="65"/>
      <c r="K965" s="170"/>
    </row>
    <row r="966" spans="1:13">
      <c r="A966" s="120" t="s">
        <v>693</v>
      </c>
      <c r="B966" s="65" t="s">
        <v>682</v>
      </c>
      <c r="D966" s="65"/>
      <c r="E966" s="162"/>
      <c r="F966" s="96"/>
      <c r="G966" s="163"/>
      <c r="H966" s="164"/>
      <c r="I966" s="178">
        <f>6*4+2</f>
        <v>26</v>
      </c>
      <c r="J966" s="65"/>
      <c r="K966" s="170"/>
      <c r="L966" s="166">
        <f>I966</f>
        <v>26</v>
      </c>
      <c r="M966" t="s">
        <v>222</v>
      </c>
    </row>
    <row r="967" spans="1:13">
      <c r="A967" s="120" t="s">
        <v>694</v>
      </c>
      <c r="B967" s="65" t="s">
        <v>684</v>
      </c>
      <c r="D967" s="65"/>
      <c r="E967" s="162"/>
      <c r="F967" s="96"/>
      <c r="G967" s="163"/>
      <c r="H967" s="164"/>
      <c r="I967" s="164"/>
      <c r="J967" s="65"/>
      <c r="K967" s="170"/>
    </row>
    <row r="968" spans="1:13">
      <c r="A968" s="120" t="s">
        <v>695</v>
      </c>
      <c r="C968" s="65"/>
      <c r="D968" s="65"/>
      <c r="E968" s="162"/>
      <c r="F968" s="96"/>
      <c r="G968" s="163"/>
      <c r="H968" s="164"/>
      <c r="I968" s="164"/>
      <c r="J968" s="65"/>
      <c r="K968" s="170"/>
    </row>
    <row r="969" spans="1:13" hidden="1" outlineLevel="1">
      <c r="A969" s="120" t="s">
        <v>696</v>
      </c>
      <c r="C969" s="65" t="s">
        <v>688</v>
      </c>
      <c r="D969" s="65"/>
      <c r="E969" s="162"/>
      <c r="F969" s="96"/>
      <c r="G969" s="163"/>
      <c r="H969" s="164"/>
      <c r="I969" s="164"/>
      <c r="J969" s="65"/>
      <c r="K969" s="170"/>
      <c r="M969" t="s">
        <v>222</v>
      </c>
    </row>
    <row r="970" spans="1:13" hidden="1" outlineLevel="1">
      <c r="A970" s="120" t="s">
        <v>697</v>
      </c>
      <c r="C970" s="65" t="s">
        <v>690</v>
      </c>
      <c r="D970" s="65"/>
      <c r="E970" s="162"/>
      <c r="F970" s="96"/>
      <c r="G970" s="163"/>
      <c r="H970" s="164"/>
      <c r="I970" s="164"/>
      <c r="J970" s="65"/>
      <c r="K970" s="170"/>
    </row>
    <row r="971" spans="1:13" hidden="1" outlineLevel="1">
      <c r="A971" s="120" t="s">
        <v>698</v>
      </c>
      <c r="C971" s="65"/>
      <c r="D971" s="65"/>
      <c r="E971" s="162"/>
      <c r="F971" s="96"/>
      <c r="G971" s="163"/>
      <c r="H971" s="164"/>
      <c r="I971" s="164"/>
      <c r="J971" s="65"/>
      <c r="K971" s="170"/>
    </row>
    <row r="972" spans="1:13" hidden="1" outlineLevel="1">
      <c r="A972" s="120" t="s">
        <v>1909</v>
      </c>
      <c r="C972" s="65"/>
      <c r="D972" s="65"/>
      <c r="E972" s="162"/>
      <c r="F972" s="96"/>
      <c r="G972" s="163"/>
      <c r="H972" s="164"/>
      <c r="I972" s="164"/>
      <c r="J972" s="65"/>
      <c r="K972" s="170"/>
    </row>
    <row r="973" spans="1:13" hidden="1" outlineLevel="1">
      <c r="A973" s="120" t="s">
        <v>1910</v>
      </c>
      <c r="C973" s="65"/>
      <c r="D973" s="65"/>
      <c r="E973" s="162"/>
      <c r="F973" s="96"/>
      <c r="G973" s="163"/>
      <c r="H973" s="164"/>
      <c r="I973" s="164"/>
      <c r="J973" s="65"/>
      <c r="K973" s="170"/>
    </row>
    <row r="974" spans="1:13" collapsed="1">
      <c r="A974" s="120" t="s">
        <v>1911</v>
      </c>
      <c r="B974" s="65" t="s">
        <v>1912</v>
      </c>
      <c r="D974" s="65"/>
      <c r="E974" s="162"/>
      <c r="F974" s="96"/>
      <c r="G974" s="163"/>
      <c r="H974" s="164"/>
      <c r="I974" s="178">
        <v>6</v>
      </c>
      <c r="J974" s="65"/>
      <c r="K974" s="170"/>
      <c r="L974" s="166">
        <f>I974</f>
        <v>6</v>
      </c>
      <c r="M974" t="s">
        <v>222</v>
      </c>
    </row>
    <row r="975" spans="1:13">
      <c r="A975" s="120" t="s">
        <v>1913</v>
      </c>
      <c r="B975" s="65" t="s">
        <v>684</v>
      </c>
      <c r="D975" s="65"/>
      <c r="E975" s="162"/>
      <c r="F975" s="96"/>
      <c r="G975" s="163"/>
      <c r="H975" s="164"/>
      <c r="I975" s="164"/>
      <c r="J975" s="65"/>
      <c r="K975" s="170"/>
    </row>
    <row r="976" spans="1:13">
      <c r="A976" s="120" t="s">
        <v>1914</v>
      </c>
      <c r="D976" s="65"/>
      <c r="E976" s="162"/>
      <c r="F976" s="96"/>
      <c r="G976" s="163"/>
      <c r="H976" s="164"/>
      <c r="I976" s="164"/>
      <c r="J976" s="65"/>
      <c r="K976" s="170"/>
    </row>
    <row r="977" spans="1:15">
      <c r="A977" s="120" t="s">
        <v>1915</v>
      </c>
      <c r="B977" s="65" t="s">
        <v>1916</v>
      </c>
      <c r="D977" s="65"/>
      <c r="E977" s="162"/>
      <c r="F977" s="96"/>
      <c r="G977" s="163"/>
      <c r="H977" s="164"/>
      <c r="I977" s="178">
        <v>3</v>
      </c>
      <c r="J977" s="65"/>
      <c r="K977" s="170"/>
      <c r="L977" s="166">
        <f>I977</f>
        <v>3</v>
      </c>
      <c r="M977" t="s">
        <v>222</v>
      </c>
    </row>
    <row r="978" spans="1:15">
      <c r="A978" s="120" t="s">
        <v>1917</v>
      </c>
      <c r="D978" s="65"/>
      <c r="E978" s="162"/>
      <c r="F978" s="96"/>
      <c r="G978" s="163"/>
      <c r="H978" s="164"/>
      <c r="I978" s="164"/>
      <c r="J978" s="65"/>
      <c r="K978" s="170"/>
    </row>
    <row r="979" spans="1:15">
      <c r="A979" s="120" t="s">
        <v>1918</v>
      </c>
      <c r="B979" s="65" t="s">
        <v>699</v>
      </c>
      <c r="D979" s="65"/>
      <c r="E979" s="162"/>
      <c r="F979" s="96"/>
      <c r="G979" s="163"/>
      <c r="H979" s="164"/>
      <c r="I979" s="178">
        <v>1</v>
      </c>
      <c r="J979" s="65"/>
      <c r="K979" s="170"/>
      <c r="L979" s="166">
        <f>I979</f>
        <v>1</v>
      </c>
      <c r="M979" t="s">
        <v>222</v>
      </c>
    </row>
    <row r="980" spans="1:15">
      <c r="D980" s="65"/>
      <c r="E980" s="162"/>
      <c r="F980" s="96"/>
      <c r="G980" s="163"/>
      <c r="H980" s="164"/>
      <c r="I980" s="164"/>
      <c r="J980" s="65"/>
      <c r="K980" s="170"/>
    </row>
    <row r="981" spans="1:15">
      <c r="A981" s="154"/>
      <c r="B981" s="154" t="s">
        <v>214</v>
      </c>
      <c r="C981" s="155"/>
      <c r="D981" s="194"/>
      <c r="E981" s="158"/>
      <c r="F981" s="222"/>
      <c r="G981" s="159"/>
      <c r="H981" s="160"/>
      <c r="I981" s="160"/>
      <c r="J981" s="194"/>
      <c r="K981" s="168"/>
      <c r="L981" s="154"/>
      <c r="M981" s="154"/>
    </row>
    <row r="982" spans="1:15">
      <c r="C982" s="65"/>
      <c r="D982" s="65"/>
      <c r="E982" s="162"/>
      <c r="F982" s="96"/>
      <c r="G982" s="163"/>
      <c r="H982" s="164"/>
      <c r="I982" s="164"/>
      <c r="J982" s="65"/>
      <c r="K982" s="170"/>
    </row>
    <row r="983" spans="1:15">
      <c r="A983" s="215"/>
      <c r="B983" s="227" t="s">
        <v>28</v>
      </c>
      <c r="D983" s="205"/>
      <c r="E983" s="174"/>
      <c r="F983" s="224"/>
      <c r="G983" s="175"/>
      <c r="H983" s="176"/>
      <c r="I983" s="176"/>
      <c r="J983" s="205"/>
      <c r="K983" s="204"/>
      <c r="L983" s="172"/>
    </row>
    <row r="984" spans="1:15" ht="51" hidden="1" outlineLevel="1">
      <c r="C984" s="221" t="s">
        <v>700</v>
      </c>
      <c r="D984" s="65"/>
      <c r="E984" s="162"/>
      <c r="F984" s="96"/>
      <c r="G984" s="163"/>
      <c r="H984" s="164"/>
      <c r="I984" s="164"/>
      <c r="J984" s="65"/>
      <c r="K984" s="170"/>
    </row>
    <row r="985" spans="1:15" ht="25.5" hidden="1" outlineLevel="1">
      <c r="C985" s="221" t="s">
        <v>701</v>
      </c>
      <c r="D985" s="65"/>
      <c r="E985" s="162"/>
      <c r="F985" s="96"/>
      <c r="G985" s="163"/>
      <c r="H985" s="164"/>
      <c r="I985" s="164"/>
      <c r="J985" s="65"/>
      <c r="K985" s="170"/>
    </row>
    <row r="986" spans="1:15" ht="38.25" hidden="1" outlineLevel="1">
      <c r="C986" s="221" t="s">
        <v>702</v>
      </c>
      <c r="D986" s="65"/>
      <c r="E986" s="162"/>
      <c r="F986" s="96"/>
      <c r="G986" s="163"/>
      <c r="H986" s="164"/>
      <c r="I986" s="164"/>
      <c r="J986" s="65"/>
      <c r="K986" s="170"/>
    </row>
    <row r="987" spans="1:15" ht="25.5" hidden="1" outlineLevel="1">
      <c r="C987" s="221" t="s">
        <v>703</v>
      </c>
      <c r="D987" s="65"/>
      <c r="E987" s="162"/>
      <c r="F987" s="96"/>
      <c r="G987" s="163"/>
      <c r="H987" s="164"/>
      <c r="I987" s="164"/>
      <c r="J987" s="65"/>
      <c r="K987" s="170"/>
    </row>
    <row r="988" spans="1:15" hidden="1" outlineLevel="1">
      <c r="C988" s="65"/>
      <c r="D988" s="65"/>
      <c r="E988" s="162"/>
      <c r="F988" s="96"/>
      <c r="G988" s="163"/>
      <c r="H988" s="164"/>
      <c r="I988" s="164"/>
      <c r="J988" s="65"/>
      <c r="K988" s="170"/>
    </row>
    <row r="989" spans="1:15" ht="38.25" hidden="1" outlineLevel="1">
      <c r="C989" s="221" t="s">
        <v>704</v>
      </c>
      <c r="D989" s="65"/>
      <c r="E989" s="162"/>
      <c r="F989" s="96"/>
      <c r="G989" s="163"/>
      <c r="H989" s="164"/>
      <c r="I989" s="164"/>
      <c r="J989" s="65"/>
      <c r="K989" s="170"/>
      <c r="M989" t="s">
        <v>270</v>
      </c>
      <c r="O989">
        <f>340*2.4*1.2</f>
        <v>979.19999999999993</v>
      </c>
    </row>
    <row r="990" spans="1:15" hidden="1" outlineLevel="1">
      <c r="C990" s="65"/>
      <c r="D990" s="65"/>
      <c r="E990" s="162"/>
      <c r="F990" s="96"/>
      <c r="G990" s="163"/>
      <c r="H990" s="164"/>
      <c r="I990" s="164"/>
      <c r="J990" s="65"/>
      <c r="K990" s="170"/>
    </row>
    <row r="991" spans="1:15" hidden="1" outlineLevel="1">
      <c r="C991" s="65"/>
      <c r="D991" s="65"/>
      <c r="E991" s="162"/>
      <c r="F991" s="96"/>
      <c r="G991" s="163"/>
      <c r="H991" s="164"/>
      <c r="I991" s="164"/>
      <c r="J991" s="65"/>
      <c r="K991" s="170"/>
    </row>
    <row r="992" spans="1:15" hidden="1" outlineLevel="1">
      <c r="C992" s="221" t="s">
        <v>705</v>
      </c>
      <c r="D992" s="65"/>
      <c r="E992" s="162"/>
      <c r="F992" s="96"/>
      <c r="G992" s="163"/>
      <c r="H992" s="164"/>
      <c r="I992" s="164"/>
      <c r="J992" s="65"/>
      <c r="K992" s="170"/>
      <c r="M992" t="s">
        <v>270</v>
      </c>
    </row>
    <row r="993" spans="1:13" hidden="1" outlineLevel="1">
      <c r="C993" s="65"/>
      <c r="D993" s="65"/>
      <c r="E993" s="162"/>
      <c r="F993" s="96"/>
      <c r="G993" s="163"/>
      <c r="H993" s="164"/>
      <c r="I993" s="164"/>
      <c r="J993" s="65"/>
      <c r="K993" s="170"/>
    </row>
    <row r="994" spans="1:13" hidden="1" outlineLevel="1">
      <c r="C994" s="65"/>
      <c r="D994" s="65"/>
      <c r="E994" s="162"/>
      <c r="F994" s="96"/>
      <c r="G994" s="163"/>
      <c r="H994" s="164"/>
      <c r="I994" s="164"/>
      <c r="J994" s="65"/>
      <c r="K994" s="170"/>
    </row>
    <row r="995" spans="1:13" ht="51" hidden="1" outlineLevel="1">
      <c r="C995" s="221" t="s">
        <v>706</v>
      </c>
      <c r="D995" s="65"/>
      <c r="E995" s="162"/>
      <c r="F995" s="96"/>
      <c r="G995" s="163"/>
      <c r="H995" s="164"/>
      <c r="I995" s="164"/>
      <c r="J995" s="65"/>
      <c r="K995" s="170"/>
      <c r="M995" t="s">
        <v>222</v>
      </c>
    </row>
    <row r="996" spans="1:13" hidden="1" outlineLevel="1">
      <c r="C996" s="65"/>
      <c r="D996" s="65"/>
      <c r="E996" s="162"/>
      <c r="F996" s="96"/>
      <c r="G996" s="163"/>
      <c r="H996" s="164"/>
      <c r="I996" s="164"/>
      <c r="J996" s="65"/>
      <c r="K996" s="170"/>
    </row>
    <row r="997" spans="1:13" hidden="1" outlineLevel="1">
      <c r="C997" s="65"/>
      <c r="D997" s="65"/>
      <c r="E997" s="162"/>
      <c r="F997" s="96"/>
      <c r="G997" s="163"/>
      <c r="H997" s="164"/>
      <c r="I997" s="164"/>
      <c r="J997" s="65"/>
      <c r="K997" s="170"/>
    </row>
    <row r="998" spans="1:13" hidden="1" outlineLevel="1">
      <c r="C998" s="65" t="s">
        <v>707</v>
      </c>
      <c r="D998" s="65"/>
      <c r="E998" s="162"/>
      <c r="F998" s="96"/>
      <c r="G998" s="163"/>
      <c r="H998" s="164"/>
      <c r="I998" s="164"/>
      <c r="J998" s="65"/>
      <c r="K998" s="170"/>
      <c r="M998" t="s">
        <v>708</v>
      </c>
    </row>
    <row r="999" spans="1:13" hidden="1" outlineLevel="1">
      <c r="C999" s="65"/>
      <c r="D999" s="65"/>
      <c r="E999" s="162"/>
      <c r="F999" s="96"/>
      <c r="G999" s="163"/>
      <c r="H999" s="164"/>
      <c r="I999" s="164"/>
      <c r="J999" s="65"/>
      <c r="K999" s="170"/>
    </row>
    <row r="1000" spans="1:13" hidden="1" outlineLevel="1">
      <c r="C1000" s="65" t="s">
        <v>709</v>
      </c>
      <c r="D1000" s="65"/>
      <c r="E1000" s="162"/>
      <c r="F1000" s="96"/>
      <c r="G1000" s="163"/>
      <c r="H1000" s="164"/>
      <c r="I1000" s="164"/>
      <c r="J1000" s="65"/>
      <c r="K1000" s="170"/>
      <c r="M1000" t="s">
        <v>708</v>
      </c>
    </row>
    <row r="1001" spans="1:13" hidden="1" outlineLevel="1">
      <c r="C1001" s="65"/>
      <c r="D1001" s="65"/>
      <c r="E1001" s="162"/>
      <c r="F1001" s="96"/>
      <c r="G1001" s="163"/>
      <c r="H1001" s="164"/>
      <c r="I1001" s="164"/>
      <c r="J1001" s="65"/>
      <c r="K1001" s="170"/>
    </row>
    <row r="1002" spans="1:13" hidden="1" outlineLevel="1">
      <c r="C1002" s="65" t="s">
        <v>710</v>
      </c>
      <c r="D1002" s="65"/>
      <c r="E1002" s="162"/>
      <c r="F1002" s="96"/>
      <c r="G1002" s="163"/>
      <c r="H1002" s="164"/>
      <c r="I1002" s="164"/>
      <c r="J1002" s="65"/>
      <c r="K1002" s="170"/>
      <c r="M1002" t="s">
        <v>708</v>
      </c>
    </row>
    <row r="1003" spans="1:13" hidden="1" outlineLevel="1">
      <c r="C1003" s="65"/>
      <c r="D1003" s="65"/>
      <c r="E1003" s="162"/>
      <c r="F1003" s="96"/>
      <c r="G1003" s="163"/>
      <c r="H1003" s="164"/>
      <c r="I1003" s="164"/>
      <c r="J1003" s="65"/>
      <c r="K1003" s="170"/>
    </row>
    <row r="1004" spans="1:13" hidden="1" outlineLevel="1">
      <c r="C1004" s="65" t="s">
        <v>711</v>
      </c>
      <c r="D1004" s="65"/>
      <c r="E1004" s="162"/>
      <c r="F1004" s="96"/>
      <c r="G1004" s="163"/>
      <c r="H1004" s="164"/>
      <c r="I1004" s="164"/>
      <c r="J1004" s="65"/>
      <c r="K1004" s="170"/>
      <c r="M1004" t="s">
        <v>708</v>
      </c>
    </row>
    <row r="1005" spans="1:13" hidden="1" outlineLevel="1">
      <c r="C1005" s="65"/>
      <c r="D1005" s="65"/>
      <c r="E1005" s="162"/>
      <c r="F1005" s="96"/>
      <c r="G1005" s="163"/>
      <c r="H1005" s="164"/>
      <c r="I1005" s="164"/>
      <c r="J1005" s="65"/>
      <c r="K1005" s="170"/>
    </row>
    <row r="1006" spans="1:13" collapsed="1">
      <c r="A1006" t="s">
        <v>712</v>
      </c>
      <c r="B1006" s="65" t="s">
        <v>713</v>
      </c>
      <c r="D1006" s="65"/>
      <c r="E1006" s="162"/>
      <c r="F1006" s="96"/>
      <c r="G1006" s="163"/>
      <c r="H1006" s="164"/>
      <c r="I1006" s="178">
        <v>14</v>
      </c>
      <c r="J1006" s="65"/>
      <c r="K1006" s="170"/>
      <c r="L1006" s="166">
        <f>I1006</f>
        <v>14</v>
      </c>
      <c r="M1006" t="s">
        <v>708</v>
      </c>
    </row>
    <row r="1007" spans="1:13">
      <c r="A1007" t="s">
        <v>714</v>
      </c>
      <c r="C1007" s="65"/>
      <c r="D1007" s="65"/>
      <c r="E1007" s="162"/>
      <c r="F1007" s="96"/>
      <c r="G1007" s="163"/>
      <c r="H1007" s="164"/>
      <c r="I1007" s="164"/>
      <c r="J1007" s="65"/>
      <c r="K1007" s="170"/>
    </row>
    <row r="1008" spans="1:13" hidden="1" outlineLevel="1">
      <c r="A1008" t="s">
        <v>715</v>
      </c>
      <c r="C1008" s="65" t="s">
        <v>716</v>
      </c>
      <c r="D1008" s="65"/>
      <c r="E1008" s="162"/>
      <c r="F1008" s="96"/>
      <c r="G1008" s="163"/>
      <c r="H1008" s="164"/>
      <c r="I1008" s="164"/>
      <c r="J1008" s="65"/>
      <c r="K1008" s="170"/>
      <c r="M1008" t="s">
        <v>708</v>
      </c>
    </row>
    <row r="1009" spans="1:13" hidden="1" outlineLevel="1">
      <c r="A1009" t="s">
        <v>717</v>
      </c>
      <c r="C1009" s="65"/>
      <c r="D1009" s="65"/>
      <c r="E1009" s="162"/>
      <c r="F1009" s="96"/>
      <c r="G1009" s="163"/>
      <c r="H1009" s="164"/>
      <c r="I1009" s="164"/>
      <c r="J1009" s="65"/>
      <c r="K1009" s="170"/>
    </row>
    <row r="1010" spans="1:13" hidden="1" outlineLevel="1">
      <c r="A1010" t="s">
        <v>718</v>
      </c>
      <c r="C1010" s="65" t="s">
        <v>719</v>
      </c>
      <c r="D1010" s="65"/>
      <c r="E1010" s="162"/>
      <c r="F1010" s="96"/>
      <c r="G1010" s="163"/>
      <c r="H1010" s="164"/>
      <c r="I1010" s="164"/>
      <c r="J1010" s="65"/>
      <c r="K1010" s="170"/>
      <c r="M1010" t="s">
        <v>708</v>
      </c>
    </row>
    <row r="1011" spans="1:13" hidden="1" outlineLevel="1">
      <c r="A1011" t="s">
        <v>720</v>
      </c>
      <c r="C1011" s="65"/>
      <c r="D1011" s="65"/>
      <c r="E1011" s="162"/>
      <c r="F1011" s="96"/>
      <c r="G1011" s="163"/>
      <c r="H1011" s="164"/>
      <c r="I1011" s="164"/>
      <c r="J1011" s="65"/>
      <c r="K1011" s="170"/>
    </row>
    <row r="1012" spans="1:13" collapsed="1">
      <c r="A1012" t="s">
        <v>721</v>
      </c>
      <c r="B1012" s="65" t="s">
        <v>722</v>
      </c>
      <c r="D1012" s="65"/>
      <c r="E1012" s="162"/>
      <c r="F1012" s="96"/>
      <c r="G1012" s="163"/>
      <c r="H1012" s="164"/>
      <c r="I1012" s="178">
        <v>2</v>
      </c>
      <c r="J1012" s="65"/>
      <c r="K1012" s="170"/>
      <c r="L1012" s="166">
        <f>I1012</f>
        <v>2</v>
      </c>
      <c r="M1012" t="s">
        <v>708</v>
      </c>
    </row>
    <row r="1013" spans="1:13">
      <c r="C1013" s="65"/>
      <c r="D1013" s="65"/>
      <c r="E1013" s="162"/>
      <c r="F1013" s="96"/>
      <c r="G1013" s="163"/>
      <c r="H1013" s="164"/>
      <c r="I1013" s="164"/>
      <c r="J1013" s="65"/>
      <c r="K1013" s="170"/>
    </row>
    <row r="1014" spans="1:13">
      <c r="A1014" s="154"/>
      <c r="B1014" s="154" t="s">
        <v>214</v>
      </c>
      <c r="C1014" s="155"/>
      <c r="D1014" s="194"/>
      <c r="E1014" s="158"/>
      <c r="F1014" s="222"/>
      <c r="G1014" s="159"/>
      <c r="H1014" s="160"/>
      <c r="I1014" s="160"/>
      <c r="J1014" s="194"/>
      <c r="K1014" s="168"/>
      <c r="L1014" s="154"/>
      <c r="M1014" s="154"/>
    </row>
    <row r="1015" spans="1:13">
      <c r="C1015" s="65"/>
      <c r="D1015" s="65"/>
      <c r="E1015" s="162"/>
      <c r="F1015" s="96"/>
      <c r="G1015" s="163"/>
      <c r="H1015" s="164"/>
      <c r="I1015" s="164"/>
      <c r="J1015" s="65"/>
      <c r="K1015" s="170"/>
    </row>
    <row r="1016" spans="1:13">
      <c r="A1016" s="104"/>
      <c r="B1016" s="105" t="s">
        <v>29</v>
      </c>
      <c r="D1016" s="65"/>
      <c r="E1016" s="162"/>
      <c r="F1016" s="96"/>
      <c r="G1016" s="163"/>
      <c r="H1016" s="164"/>
      <c r="I1016" s="164"/>
      <c r="J1016" s="65"/>
      <c r="K1016" s="170"/>
    </row>
    <row r="1017" spans="1:13">
      <c r="C1017" s="65"/>
      <c r="D1017" s="65"/>
      <c r="E1017" s="162"/>
      <c r="F1017" s="96"/>
      <c r="G1017" s="163"/>
      <c r="H1017" s="164"/>
      <c r="I1017" s="164"/>
      <c r="J1017" s="65"/>
      <c r="K1017" s="170"/>
    </row>
    <row r="1018" spans="1:13" hidden="1" outlineLevel="1">
      <c r="C1018" s="187" t="s">
        <v>724</v>
      </c>
      <c r="D1018" s="65"/>
      <c r="E1018" s="162"/>
      <c r="F1018" s="96"/>
      <c r="G1018" s="163"/>
      <c r="H1018" s="164"/>
      <c r="I1018" s="164"/>
      <c r="J1018" s="65"/>
      <c r="K1018" s="170"/>
    </row>
    <row r="1019" spans="1:13" hidden="1" outlineLevel="1">
      <c r="B1019" t="s">
        <v>723</v>
      </c>
      <c r="C1019" s="65" t="s">
        <v>725</v>
      </c>
      <c r="D1019" s="65"/>
      <c r="E1019" s="162"/>
      <c r="F1019" s="96"/>
      <c r="G1019" s="163"/>
      <c r="H1019" s="164"/>
      <c r="I1019" s="164"/>
      <c r="J1019" s="65"/>
      <c r="K1019" s="170"/>
      <c r="M1019" t="s">
        <v>82</v>
      </c>
    </row>
    <row r="1020" spans="1:13" hidden="1" outlineLevel="1">
      <c r="C1020" s="65"/>
      <c r="D1020" s="65"/>
      <c r="E1020" s="162"/>
      <c r="F1020" s="96"/>
      <c r="G1020" s="163"/>
      <c r="H1020" s="164"/>
      <c r="I1020" s="164"/>
      <c r="J1020" s="65"/>
      <c r="K1020" s="170"/>
    </row>
    <row r="1021" spans="1:13" hidden="1" outlineLevel="1">
      <c r="C1021" s="65" t="s">
        <v>726</v>
      </c>
      <c r="D1021" s="65"/>
      <c r="E1021" s="162"/>
      <c r="F1021" s="96"/>
      <c r="G1021" s="163"/>
      <c r="H1021" s="164"/>
      <c r="I1021" s="164"/>
      <c r="J1021" s="65"/>
      <c r="K1021" s="170"/>
      <c r="M1021" t="s">
        <v>82</v>
      </c>
    </row>
    <row r="1022" spans="1:13" hidden="1" outlineLevel="1">
      <c r="C1022" s="65"/>
      <c r="D1022" s="65"/>
      <c r="E1022" s="162"/>
      <c r="F1022" s="96"/>
      <c r="G1022" s="163"/>
      <c r="H1022" s="164"/>
      <c r="I1022" s="164"/>
      <c r="J1022" s="65"/>
      <c r="K1022" s="170"/>
    </row>
    <row r="1023" spans="1:13" hidden="1" outlineLevel="1">
      <c r="C1023" s="65" t="s">
        <v>727</v>
      </c>
      <c r="D1023" s="65"/>
      <c r="E1023" s="162"/>
      <c r="F1023" s="96"/>
      <c r="G1023" s="163"/>
      <c r="H1023" s="164"/>
      <c r="I1023" s="164"/>
      <c r="J1023" s="65"/>
      <c r="K1023" s="170"/>
      <c r="M1023" t="s">
        <v>82</v>
      </c>
    </row>
    <row r="1024" spans="1:13" hidden="1" outlineLevel="1">
      <c r="C1024" s="65"/>
      <c r="D1024" s="65"/>
      <c r="E1024" s="162"/>
      <c r="F1024" s="96"/>
      <c r="G1024" s="163"/>
      <c r="H1024" s="164"/>
      <c r="I1024" s="164"/>
      <c r="J1024" s="65"/>
      <c r="K1024" s="170"/>
    </row>
    <row r="1025" spans="1:15" hidden="1" outlineLevel="1">
      <c r="C1025" s="65"/>
      <c r="D1025" s="65"/>
      <c r="E1025" s="162"/>
      <c r="F1025" s="96"/>
      <c r="G1025" s="163"/>
      <c r="H1025" s="164"/>
      <c r="I1025" s="164"/>
      <c r="J1025" s="65"/>
      <c r="K1025" s="170"/>
    </row>
    <row r="1026" spans="1:15" hidden="1" outlineLevel="1">
      <c r="C1026" s="187" t="s">
        <v>728</v>
      </c>
      <c r="D1026" s="65"/>
      <c r="E1026" s="162"/>
      <c r="F1026" s="96"/>
      <c r="G1026" s="163"/>
      <c r="H1026" s="164"/>
      <c r="I1026" s="164"/>
      <c r="J1026" s="65"/>
      <c r="K1026" s="170"/>
    </row>
    <row r="1027" spans="1:15" hidden="1" outlineLevel="1">
      <c r="C1027" s="228" t="s">
        <v>729</v>
      </c>
      <c r="D1027" s="65"/>
      <c r="E1027" s="162"/>
      <c r="F1027" s="96"/>
      <c r="G1027" s="163"/>
      <c r="H1027" s="164"/>
      <c r="I1027" s="164"/>
      <c r="J1027" s="65"/>
      <c r="K1027" s="170"/>
      <c r="M1027" t="s">
        <v>82</v>
      </c>
    </row>
    <row r="1028" spans="1:15" hidden="1" outlineLevel="1">
      <c r="C1028" s="65"/>
      <c r="D1028" s="65"/>
      <c r="E1028" s="162"/>
      <c r="F1028" s="96"/>
      <c r="G1028" s="163"/>
      <c r="H1028" s="164"/>
      <c r="I1028" s="164"/>
      <c r="J1028" s="65"/>
      <c r="K1028" s="170"/>
    </row>
    <row r="1029" spans="1:15" hidden="1" outlineLevel="1">
      <c r="C1029" s="228" t="s">
        <v>730</v>
      </c>
      <c r="D1029" s="65"/>
      <c r="E1029" s="162"/>
      <c r="F1029" s="96"/>
      <c r="G1029" s="163"/>
      <c r="H1029" s="164"/>
      <c r="I1029" s="164"/>
      <c r="J1029" s="65"/>
      <c r="K1029" s="170"/>
      <c r="M1029" t="s">
        <v>82</v>
      </c>
    </row>
    <row r="1030" spans="1:15" hidden="1" outlineLevel="1">
      <c r="C1030" s="65"/>
      <c r="D1030" s="65"/>
      <c r="E1030" s="162"/>
      <c r="F1030" s="96"/>
      <c r="G1030" s="163"/>
      <c r="H1030" s="164"/>
      <c r="I1030" s="164"/>
      <c r="J1030" s="65"/>
      <c r="K1030" s="170"/>
    </row>
    <row r="1031" spans="1:15" hidden="1" outlineLevel="1">
      <c r="C1031" s="228" t="s">
        <v>731</v>
      </c>
      <c r="D1031" s="65"/>
      <c r="E1031" s="162"/>
      <c r="F1031" s="96"/>
      <c r="G1031" s="163"/>
      <c r="H1031" s="164"/>
      <c r="I1031" s="164"/>
      <c r="J1031" s="65"/>
      <c r="K1031" s="170"/>
      <c r="M1031" t="s">
        <v>82</v>
      </c>
      <c r="O1031">
        <f>108/6</f>
        <v>18</v>
      </c>
    </row>
    <row r="1032" spans="1:15" hidden="1" outlineLevel="1">
      <c r="C1032" s="65"/>
      <c r="D1032" s="65"/>
      <c r="E1032" s="162"/>
      <c r="F1032" s="96"/>
      <c r="G1032" s="163"/>
      <c r="H1032" s="164"/>
      <c r="I1032" s="164"/>
      <c r="J1032" s="65"/>
      <c r="K1032" s="170"/>
      <c r="O1032">
        <f>250/50+1</f>
        <v>6</v>
      </c>
    </row>
    <row r="1033" spans="1:15" hidden="1" outlineLevel="1">
      <c r="C1033" s="228" t="s">
        <v>732</v>
      </c>
      <c r="D1033" s="65"/>
      <c r="E1033" s="162"/>
      <c r="F1033" s="96"/>
      <c r="G1033" s="163"/>
      <c r="H1033" s="164"/>
      <c r="I1033" s="164"/>
      <c r="J1033" s="65"/>
      <c r="K1033" s="170"/>
      <c r="M1033" t="s">
        <v>82</v>
      </c>
    </row>
    <row r="1034" spans="1:15" hidden="1" outlineLevel="1">
      <c r="C1034" s="65"/>
      <c r="D1034" s="65"/>
      <c r="E1034" s="162"/>
      <c r="F1034" s="96"/>
      <c r="G1034" s="163"/>
      <c r="H1034" s="164"/>
      <c r="I1034" s="164"/>
      <c r="J1034" s="65"/>
      <c r="K1034" s="170"/>
    </row>
    <row r="1035" spans="1:15" hidden="1" outlineLevel="1">
      <c r="C1035" s="228" t="s">
        <v>733</v>
      </c>
      <c r="D1035" s="65"/>
      <c r="E1035" s="162"/>
      <c r="F1035" s="96"/>
      <c r="G1035" s="163"/>
      <c r="H1035" s="164"/>
      <c r="I1035" s="164"/>
      <c r="J1035" s="65"/>
      <c r="K1035" s="170"/>
      <c r="M1035" t="s">
        <v>82</v>
      </c>
    </row>
    <row r="1036" spans="1:15" hidden="1" outlineLevel="1">
      <c r="C1036" s="65"/>
      <c r="D1036" s="65"/>
      <c r="E1036" s="162"/>
      <c r="F1036" s="96"/>
      <c r="G1036" s="163"/>
      <c r="H1036" s="164"/>
      <c r="I1036" s="164"/>
      <c r="J1036" s="65"/>
      <c r="K1036" s="170"/>
    </row>
    <row r="1037" spans="1:15" hidden="1" outlineLevel="1">
      <c r="C1037" s="65" t="s">
        <v>734</v>
      </c>
      <c r="D1037" s="65"/>
      <c r="E1037" s="162"/>
      <c r="F1037" s="96"/>
      <c r="G1037" s="163"/>
      <c r="H1037" s="164"/>
      <c r="I1037" s="164"/>
      <c r="J1037" s="65"/>
      <c r="K1037" s="170"/>
      <c r="M1037" t="s">
        <v>82</v>
      </c>
    </row>
    <row r="1038" spans="1:15" hidden="1" outlineLevel="1">
      <c r="C1038" s="65"/>
      <c r="D1038" s="65"/>
      <c r="E1038" s="162"/>
      <c r="F1038" s="96"/>
      <c r="G1038" s="163"/>
      <c r="H1038" s="164"/>
      <c r="I1038" s="164"/>
      <c r="J1038" s="65"/>
      <c r="K1038" s="170"/>
    </row>
    <row r="1039" spans="1:15" collapsed="1">
      <c r="A1039" t="s">
        <v>735</v>
      </c>
      <c r="B1039" s="65" t="s">
        <v>736</v>
      </c>
      <c r="D1039" s="65"/>
      <c r="E1039" s="162"/>
      <c r="F1039" s="96"/>
      <c r="G1039" s="163"/>
      <c r="H1039" s="164"/>
      <c r="I1039" s="164"/>
      <c r="J1039" s="65"/>
      <c r="K1039" s="170"/>
    </row>
    <row r="1040" spans="1:15" hidden="1" outlineLevel="1">
      <c r="A1040" t="s">
        <v>737</v>
      </c>
      <c r="C1040" s="228" t="s">
        <v>738</v>
      </c>
      <c r="D1040" s="65"/>
      <c r="E1040" s="162"/>
      <c r="F1040" s="96"/>
      <c r="G1040" s="163"/>
      <c r="H1040" s="164"/>
      <c r="I1040" s="164"/>
      <c r="J1040" s="65"/>
      <c r="K1040" s="170"/>
      <c r="M1040" t="s">
        <v>82</v>
      </c>
    </row>
    <row r="1041" spans="1:13" hidden="1" outlineLevel="1">
      <c r="A1041" t="s">
        <v>739</v>
      </c>
      <c r="C1041" s="65"/>
      <c r="D1041" s="65"/>
      <c r="E1041" s="162"/>
      <c r="F1041" s="96"/>
      <c r="G1041" s="163"/>
      <c r="H1041" s="164"/>
      <c r="I1041" s="164"/>
      <c r="J1041" s="65"/>
      <c r="K1041" s="170"/>
    </row>
    <row r="1042" spans="1:13" hidden="1" outlineLevel="1">
      <c r="A1042" t="s">
        <v>740</v>
      </c>
      <c r="C1042" s="228" t="s">
        <v>741</v>
      </c>
      <c r="D1042" s="65"/>
      <c r="E1042" s="162"/>
      <c r="F1042" s="96"/>
      <c r="G1042" s="163"/>
      <c r="H1042" s="164"/>
      <c r="I1042" s="164"/>
      <c r="J1042" s="65"/>
      <c r="K1042" s="170"/>
      <c r="M1042" t="s">
        <v>82</v>
      </c>
    </row>
    <row r="1043" spans="1:13" hidden="1" outlineLevel="1">
      <c r="A1043" t="s">
        <v>742</v>
      </c>
      <c r="C1043" s="65"/>
      <c r="D1043" s="65"/>
      <c r="E1043" s="162"/>
      <c r="F1043" s="96"/>
      <c r="G1043" s="163"/>
      <c r="H1043" s="164"/>
      <c r="I1043" s="164"/>
      <c r="J1043" s="65"/>
      <c r="K1043" s="170"/>
    </row>
    <row r="1044" spans="1:13" collapsed="1">
      <c r="A1044" t="s">
        <v>743</v>
      </c>
      <c r="B1044" s="65" t="s">
        <v>744</v>
      </c>
      <c r="D1044" s="65"/>
      <c r="E1044" s="162"/>
      <c r="F1044" s="96"/>
      <c r="G1044" s="163"/>
      <c r="H1044" s="164"/>
      <c r="I1044" s="164"/>
      <c r="J1044" s="65"/>
      <c r="K1044" s="170"/>
      <c r="L1044" s="166">
        <f>I1067</f>
        <v>15.96</v>
      </c>
      <c r="M1044" t="s">
        <v>82</v>
      </c>
    </row>
    <row r="1045" spans="1:13">
      <c r="A1045" t="s">
        <v>745</v>
      </c>
      <c r="C1045" s="65"/>
      <c r="D1045" s="65"/>
      <c r="E1045" s="162"/>
      <c r="F1045" s="96"/>
      <c r="G1045" s="163"/>
      <c r="H1045" s="164"/>
      <c r="I1045" s="164"/>
      <c r="J1045" s="65"/>
      <c r="K1045" s="170"/>
    </row>
    <row r="1046" spans="1:13" hidden="1" outlineLevel="1">
      <c r="A1046" t="s">
        <v>746</v>
      </c>
      <c r="C1046" s="228" t="s">
        <v>747</v>
      </c>
      <c r="D1046" s="65"/>
      <c r="E1046" s="162"/>
      <c r="F1046" s="96"/>
      <c r="G1046" s="163"/>
      <c r="H1046" s="164"/>
      <c r="I1046" s="164"/>
      <c r="J1046" s="65"/>
      <c r="K1046" s="170"/>
      <c r="M1046" t="s">
        <v>82</v>
      </c>
    </row>
    <row r="1047" spans="1:13" hidden="1" outlineLevel="1">
      <c r="A1047" t="s">
        <v>748</v>
      </c>
      <c r="C1047" s="65"/>
      <c r="D1047" s="65"/>
      <c r="E1047" s="162"/>
      <c r="F1047" s="96"/>
      <c r="G1047" s="163"/>
      <c r="H1047" s="164"/>
      <c r="I1047" s="164"/>
      <c r="J1047" s="65"/>
      <c r="K1047" s="170"/>
    </row>
    <row r="1048" spans="1:13" hidden="1" outlineLevel="1">
      <c r="A1048" t="s">
        <v>749</v>
      </c>
      <c r="C1048" s="229" t="s">
        <v>750</v>
      </c>
      <c r="D1048" s="65"/>
      <c r="E1048" s="162"/>
      <c r="F1048" s="96"/>
      <c r="G1048" s="163"/>
      <c r="H1048" s="164"/>
      <c r="I1048" s="164"/>
      <c r="J1048" s="65"/>
      <c r="K1048" s="170"/>
      <c r="M1048" t="s">
        <v>82</v>
      </c>
    </row>
    <row r="1049" spans="1:13" hidden="1" outlineLevel="1">
      <c r="A1049" t="s">
        <v>751</v>
      </c>
      <c r="C1049" s="65"/>
      <c r="D1049" s="65"/>
      <c r="E1049" s="162"/>
      <c r="F1049" s="96"/>
      <c r="G1049" s="163"/>
      <c r="H1049" s="164"/>
      <c r="I1049" s="164"/>
      <c r="J1049" s="65"/>
      <c r="K1049" s="170"/>
    </row>
    <row r="1050" spans="1:13" hidden="1" outlineLevel="1">
      <c r="A1050" t="s">
        <v>752</v>
      </c>
      <c r="C1050" s="228" t="s">
        <v>753</v>
      </c>
      <c r="D1050" s="65"/>
      <c r="E1050" s="162"/>
      <c r="F1050" s="96"/>
      <c r="G1050" s="163"/>
      <c r="H1050" s="164"/>
      <c r="I1050" s="164"/>
      <c r="J1050" s="65"/>
      <c r="K1050" s="170"/>
      <c r="M1050" t="s">
        <v>82</v>
      </c>
    </row>
    <row r="1051" spans="1:13" hidden="1" outlineLevel="1">
      <c r="A1051" t="s">
        <v>754</v>
      </c>
      <c r="C1051" s="65"/>
      <c r="D1051" s="65"/>
      <c r="E1051" s="162"/>
      <c r="F1051" s="96"/>
      <c r="G1051" s="163"/>
      <c r="H1051" s="164"/>
      <c r="I1051" s="164"/>
      <c r="J1051" s="65"/>
      <c r="K1051" s="170"/>
    </row>
    <row r="1052" spans="1:13" hidden="1" outlineLevel="1">
      <c r="A1052" t="s">
        <v>755</v>
      </c>
      <c r="C1052" s="187" t="s">
        <v>756</v>
      </c>
      <c r="D1052" s="65"/>
      <c r="E1052" s="162"/>
      <c r="F1052" s="96"/>
      <c r="G1052" s="163"/>
      <c r="H1052" s="164"/>
      <c r="I1052" s="164"/>
      <c r="J1052" s="65"/>
      <c r="K1052" s="170"/>
    </row>
    <row r="1053" spans="1:13" hidden="1" outlineLevel="1">
      <c r="A1053" t="s">
        <v>757</v>
      </c>
      <c r="C1053" s="65"/>
      <c r="D1053" s="65"/>
      <c r="E1053" s="162"/>
      <c r="F1053" s="96"/>
      <c r="G1053" s="163"/>
      <c r="H1053" s="164"/>
      <c r="I1053" s="164"/>
      <c r="J1053" s="65"/>
      <c r="K1053" s="170"/>
    </row>
    <row r="1054" spans="1:13" hidden="1" outlineLevel="1">
      <c r="A1054" t="s">
        <v>758</v>
      </c>
      <c r="C1054" s="228" t="s">
        <v>759</v>
      </c>
      <c r="D1054" s="65"/>
      <c r="E1054" s="162"/>
      <c r="F1054" s="96"/>
      <c r="G1054" s="163"/>
      <c r="H1054" s="164"/>
      <c r="I1054" s="164"/>
      <c r="J1054" s="65"/>
      <c r="K1054" s="170"/>
      <c r="M1054" t="s">
        <v>82</v>
      </c>
    </row>
    <row r="1055" spans="1:13" hidden="1" outlineLevel="1">
      <c r="A1055" t="s">
        <v>760</v>
      </c>
      <c r="C1055" s="65"/>
      <c r="D1055" s="65"/>
      <c r="E1055" s="162"/>
      <c r="F1055" s="96"/>
      <c r="G1055" s="163"/>
      <c r="H1055" s="164"/>
      <c r="I1055" s="164"/>
      <c r="J1055" s="65"/>
      <c r="K1055" s="170"/>
    </row>
    <row r="1056" spans="1:13" hidden="1" outlineLevel="1">
      <c r="A1056" t="s">
        <v>761</v>
      </c>
      <c r="C1056" s="228" t="s">
        <v>762</v>
      </c>
      <c r="D1056" s="65"/>
      <c r="E1056" s="162"/>
      <c r="F1056" s="96"/>
      <c r="G1056" s="163"/>
      <c r="H1056" s="164"/>
      <c r="I1056" s="164"/>
      <c r="J1056" s="65"/>
      <c r="K1056" s="170"/>
      <c r="M1056" t="s">
        <v>82</v>
      </c>
    </row>
    <row r="1057" spans="1:13" hidden="1" outlineLevel="1">
      <c r="A1057" t="s">
        <v>763</v>
      </c>
      <c r="C1057" s="65"/>
      <c r="D1057" s="65"/>
      <c r="E1057" s="162"/>
      <c r="F1057" s="96"/>
      <c r="G1057" s="163"/>
      <c r="H1057" s="164"/>
      <c r="I1057" s="164"/>
      <c r="J1057" s="65"/>
      <c r="K1057" s="170"/>
    </row>
    <row r="1058" spans="1:13" hidden="1" outlineLevel="1">
      <c r="A1058" t="s">
        <v>764</v>
      </c>
      <c r="C1058" s="228" t="s">
        <v>765</v>
      </c>
      <c r="D1058" s="65"/>
      <c r="E1058" s="162"/>
      <c r="F1058" s="96"/>
      <c r="G1058" s="163"/>
      <c r="H1058" s="164"/>
      <c r="I1058" s="164"/>
      <c r="J1058" s="65"/>
      <c r="K1058" s="170"/>
      <c r="M1058" t="s">
        <v>222</v>
      </c>
    </row>
    <row r="1059" spans="1:13" hidden="1" outlineLevel="1">
      <c r="A1059" t="s">
        <v>766</v>
      </c>
      <c r="C1059" s="228" t="s">
        <v>767</v>
      </c>
      <c r="D1059" s="65"/>
      <c r="E1059" s="162"/>
      <c r="F1059" s="96"/>
      <c r="G1059" s="163"/>
      <c r="H1059" s="164"/>
      <c r="I1059" s="164"/>
      <c r="J1059" s="65"/>
      <c r="K1059" s="170"/>
    </row>
    <row r="1060" spans="1:13" hidden="1" outlineLevel="1">
      <c r="A1060" t="s">
        <v>768</v>
      </c>
      <c r="C1060" s="228" t="s">
        <v>769</v>
      </c>
      <c r="D1060" s="65"/>
      <c r="E1060" s="162"/>
      <c r="F1060" s="96"/>
      <c r="G1060" s="163"/>
      <c r="H1060" s="164"/>
      <c r="I1060" s="164"/>
      <c r="J1060" s="65"/>
      <c r="K1060" s="170"/>
    </row>
    <row r="1061" spans="1:13" hidden="1" outlineLevel="1">
      <c r="A1061" t="s">
        <v>770</v>
      </c>
      <c r="C1061" s="65"/>
      <c r="D1061" s="65"/>
      <c r="E1061" s="162"/>
      <c r="F1061" s="96"/>
      <c r="G1061" s="163"/>
      <c r="H1061" s="164"/>
      <c r="I1061" s="164"/>
      <c r="J1061" s="65"/>
      <c r="K1061" s="170"/>
    </row>
    <row r="1062" spans="1:13" hidden="1" outlineLevel="1">
      <c r="A1062" t="s">
        <v>771</v>
      </c>
      <c r="C1062" s="65" t="s">
        <v>772</v>
      </c>
      <c r="D1062" s="65"/>
      <c r="E1062" s="162"/>
      <c r="F1062" s="96"/>
      <c r="G1062" s="163"/>
      <c r="H1062" s="164"/>
      <c r="I1062" s="164"/>
      <c r="J1062" s="65"/>
      <c r="K1062" s="170"/>
    </row>
    <row r="1063" spans="1:13" hidden="1" outlineLevel="1">
      <c r="A1063" t="s">
        <v>773</v>
      </c>
      <c r="C1063" s="65" t="s">
        <v>774</v>
      </c>
      <c r="D1063" s="65"/>
      <c r="E1063" s="162"/>
      <c r="F1063" s="96"/>
      <c r="G1063" s="163"/>
      <c r="H1063" s="164"/>
      <c r="I1063" s="164"/>
      <c r="J1063" s="65"/>
      <c r="K1063" s="170"/>
      <c r="M1063" t="s">
        <v>82</v>
      </c>
    </row>
    <row r="1064" spans="1:13" hidden="1" outlineLevel="1">
      <c r="A1064" t="s">
        <v>775</v>
      </c>
      <c r="C1064" s="65"/>
      <c r="D1064" s="65"/>
      <c r="E1064" s="162"/>
      <c r="F1064" s="96"/>
      <c r="G1064" s="163"/>
      <c r="H1064" s="164"/>
      <c r="I1064" s="164"/>
      <c r="J1064" s="65"/>
      <c r="K1064" s="170"/>
    </row>
    <row r="1065" spans="1:13" hidden="1" outlineLevel="1">
      <c r="A1065" t="s">
        <v>776</v>
      </c>
      <c r="C1065" s="65" t="s">
        <v>777</v>
      </c>
      <c r="D1065" s="65"/>
      <c r="E1065" s="162"/>
      <c r="F1065" s="96"/>
      <c r="G1065" s="163"/>
      <c r="H1065" s="164"/>
      <c r="I1065" s="164"/>
      <c r="J1065" s="65"/>
      <c r="K1065" s="170"/>
      <c r="M1065" t="s">
        <v>82</v>
      </c>
    </row>
    <row r="1066" spans="1:13" collapsed="1">
      <c r="A1066" t="s">
        <v>778</v>
      </c>
      <c r="B1066" s="172" t="s">
        <v>1794</v>
      </c>
      <c r="C1066" s="205" t="s">
        <v>1919</v>
      </c>
      <c r="D1066" s="205"/>
      <c r="E1066" s="174">
        <v>1</v>
      </c>
      <c r="F1066" s="224">
        <v>6</v>
      </c>
      <c r="G1066" s="175">
        <v>2.66</v>
      </c>
      <c r="H1066" s="176">
        <v>1</v>
      </c>
      <c r="I1066" s="176">
        <f>H1066*G1066*F1066*E1066</f>
        <v>15.96</v>
      </c>
      <c r="J1066" s="65"/>
      <c r="K1066" s="170"/>
    </row>
    <row r="1067" spans="1:13">
      <c r="A1067" t="s">
        <v>779</v>
      </c>
      <c r="B1067" s="172"/>
      <c r="C1067" s="183">
        <v>2655</v>
      </c>
      <c r="D1067" s="205"/>
      <c r="E1067" s="174"/>
      <c r="F1067" s="224"/>
      <c r="G1067" s="175"/>
      <c r="H1067" s="176"/>
      <c r="I1067" s="176">
        <f>I1066</f>
        <v>15.96</v>
      </c>
      <c r="J1067" s="65"/>
      <c r="K1067" s="170"/>
    </row>
    <row r="1068" spans="1:13">
      <c r="A1068" t="s">
        <v>781</v>
      </c>
      <c r="D1068" s="65"/>
      <c r="E1068" s="162"/>
      <c r="F1068" s="96"/>
      <c r="G1068" s="163"/>
      <c r="H1068" s="164"/>
      <c r="I1068" s="164"/>
      <c r="J1068" s="65"/>
      <c r="K1068" s="170"/>
    </row>
    <row r="1069" spans="1:13" collapsed="1">
      <c r="A1069" t="s">
        <v>782</v>
      </c>
      <c r="B1069" s="187" t="s">
        <v>780</v>
      </c>
      <c r="D1069" s="65"/>
      <c r="E1069" s="162"/>
      <c r="F1069" s="96"/>
      <c r="G1069" s="163"/>
      <c r="H1069" s="164"/>
      <c r="I1069" s="164"/>
      <c r="J1069" s="65"/>
      <c r="K1069" s="170"/>
    </row>
    <row r="1070" spans="1:13" hidden="1" outlineLevel="1">
      <c r="A1070" t="s">
        <v>784</v>
      </c>
      <c r="C1070" s="65" t="s">
        <v>772</v>
      </c>
      <c r="D1070" s="65"/>
      <c r="E1070" s="162"/>
      <c r="F1070" s="96"/>
      <c r="G1070" s="163"/>
      <c r="H1070" s="164"/>
      <c r="I1070" s="164"/>
      <c r="J1070" s="65"/>
      <c r="K1070" s="170"/>
    </row>
    <row r="1071" spans="1:13" hidden="1" outlineLevel="1">
      <c r="A1071" t="s">
        <v>785</v>
      </c>
      <c r="C1071" s="228" t="s">
        <v>783</v>
      </c>
      <c r="D1071" s="65"/>
      <c r="E1071" s="162"/>
      <c r="F1071" s="96"/>
      <c r="G1071" s="163"/>
      <c r="H1071" s="164"/>
      <c r="I1071" s="164"/>
      <c r="J1071" s="65"/>
      <c r="K1071" s="170"/>
      <c r="M1071" t="s">
        <v>82</v>
      </c>
    </row>
    <row r="1072" spans="1:13" hidden="1" outlineLevel="1">
      <c r="A1072" t="s">
        <v>787</v>
      </c>
      <c r="C1072" s="187"/>
      <c r="D1072" s="65"/>
      <c r="E1072" s="162"/>
      <c r="F1072" s="96"/>
      <c r="G1072" s="163"/>
      <c r="H1072" s="164"/>
      <c r="I1072" s="164"/>
      <c r="J1072" s="65"/>
      <c r="K1072" s="170"/>
    </row>
    <row r="1073" spans="1:13" hidden="1" outlineLevel="1">
      <c r="A1073" t="s">
        <v>788</v>
      </c>
      <c r="C1073" s="65" t="s">
        <v>786</v>
      </c>
      <c r="D1073" s="65"/>
      <c r="E1073" s="162"/>
      <c r="F1073" s="96"/>
      <c r="G1073" s="163"/>
      <c r="H1073" s="164"/>
      <c r="I1073" s="164"/>
      <c r="J1073" s="65"/>
      <c r="K1073" s="170"/>
      <c r="M1073" t="s">
        <v>82</v>
      </c>
    </row>
    <row r="1074" spans="1:13" hidden="1" outlineLevel="1">
      <c r="A1074" t="s">
        <v>790</v>
      </c>
      <c r="C1074" s="65"/>
      <c r="D1074" s="65"/>
      <c r="E1074" s="162"/>
      <c r="F1074" s="96"/>
      <c r="G1074" s="163"/>
      <c r="H1074" s="164"/>
      <c r="I1074" s="164"/>
      <c r="J1074" s="65"/>
      <c r="K1074" s="170"/>
    </row>
    <row r="1075" spans="1:13" hidden="1" outlineLevel="1">
      <c r="A1075" t="s">
        <v>792</v>
      </c>
      <c r="C1075" s="65" t="s">
        <v>789</v>
      </c>
      <c r="D1075" s="65"/>
      <c r="E1075" s="162"/>
      <c r="F1075" s="96"/>
      <c r="G1075" s="163"/>
      <c r="H1075" s="164"/>
      <c r="I1075" s="164"/>
      <c r="J1075" s="65"/>
      <c r="K1075" s="170"/>
    </row>
    <row r="1076" spans="1:13" hidden="1" outlineLevel="1">
      <c r="A1076" t="s">
        <v>793</v>
      </c>
      <c r="C1076" s="65" t="s">
        <v>791</v>
      </c>
      <c r="D1076" s="65"/>
      <c r="E1076" s="162"/>
      <c r="F1076" s="96"/>
      <c r="G1076" s="163"/>
      <c r="H1076" s="164"/>
      <c r="I1076" s="164"/>
      <c r="J1076" s="65"/>
      <c r="K1076" s="170"/>
      <c r="M1076" t="s">
        <v>82</v>
      </c>
    </row>
    <row r="1077" spans="1:13" hidden="1" outlineLevel="1">
      <c r="A1077" t="s">
        <v>795</v>
      </c>
      <c r="C1077" s="187"/>
      <c r="D1077" s="65"/>
      <c r="E1077" s="162"/>
      <c r="F1077" s="96"/>
      <c r="G1077" s="163"/>
      <c r="H1077" s="164"/>
      <c r="I1077" s="164"/>
      <c r="J1077" s="65"/>
      <c r="K1077" s="170"/>
    </row>
    <row r="1078" spans="1:13" hidden="1" outlineLevel="1">
      <c r="A1078" t="s">
        <v>796</v>
      </c>
      <c r="C1078" s="65" t="s">
        <v>794</v>
      </c>
      <c r="D1078" s="65"/>
      <c r="E1078" s="162"/>
      <c r="F1078" s="96"/>
      <c r="G1078" s="163"/>
      <c r="H1078" s="164"/>
      <c r="I1078" s="164"/>
      <c r="J1078" s="65"/>
      <c r="K1078" s="170"/>
      <c r="M1078" t="s">
        <v>82</v>
      </c>
    </row>
    <row r="1079" spans="1:13" hidden="1" outlineLevel="1">
      <c r="A1079" t="s">
        <v>798</v>
      </c>
      <c r="C1079" s="65"/>
      <c r="D1079" s="65"/>
      <c r="E1079" s="162"/>
      <c r="F1079" s="96"/>
      <c r="G1079" s="163"/>
      <c r="H1079" s="164"/>
      <c r="I1079" s="164"/>
      <c r="J1079" s="65"/>
      <c r="K1079" s="170"/>
    </row>
    <row r="1080" spans="1:13" hidden="1" outlineLevel="1">
      <c r="A1080" t="s">
        <v>799</v>
      </c>
      <c r="C1080" s="65" t="s">
        <v>797</v>
      </c>
      <c r="D1080" s="65"/>
      <c r="E1080" s="162"/>
      <c r="F1080" s="96"/>
      <c r="G1080" s="163"/>
      <c r="H1080" s="164"/>
      <c r="I1080" s="164"/>
      <c r="J1080" s="65"/>
      <c r="K1080" s="170"/>
      <c r="M1080" t="s">
        <v>82</v>
      </c>
    </row>
    <row r="1081" spans="1:13" hidden="1" outlineLevel="1">
      <c r="A1081" t="s">
        <v>801</v>
      </c>
      <c r="C1081" s="65"/>
      <c r="D1081" s="65"/>
      <c r="E1081" s="162"/>
      <c r="F1081" s="96"/>
      <c r="G1081" s="163"/>
      <c r="H1081" s="164"/>
      <c r="I1081" s="164"/>
      <c r="J1081" s="65"/>
      <c r="K1081" s="170"/>
    </row>
    <row r="1082" spans="1:13" hidden="1" outlineLevel="1">
      <c r="A1082" t="s">
        <v>802</v>
      </c>
      <c r="C1082" s="65" t="s">
        <v>800</v>
      </c>
      <c r="D1082" s="65"/>
      <c r="E1082" s="162"/>
      <c r="F1082" s="96"/>
      <c r="G1082" s="163"/>
      <c r="H1082" s="164"/>
      <c r="I1082" s="164"/>
      <c r="J1082" s="65"/>
      <c r="K1082" s="170"/>
    </row>
    <row r="1083" spans="1:13" hidden="1" outlineLevel="1">
      <c r="A1083" t="s">
        <v>803</v>
      </c>
      <c r="C1083" s="65" t="s">
        <v>791</v>
      </c>
      <c r="D1083" s="65"/>
      <c r="E1083" s="162"/>
      <c r="F1083" s="96"/>
      <c r="G1083" s="163"/>
      <c r="H1083" s="164"/>
      <c r="I1083" s="164"/>
      <c r="J1083" s="65"/>
      <c r="K1083" s="170"/>
      <c r="M1083" t="s">
        <v>82</v>
      </c>
    </row>
    <row r="1084" spans="1:13" hidden="1" outlineLevel="1">
      <c r="A1084" t="s">
        <v>804</v>
      </c>
      <c r="C1084" s="65"/>
      <c r="D1084" s="65"/>
      <c r="E1084" s="162"/>
      <c r="F1084" s="96"/>
      <c r="G1084" s="163"/>
      <c r="H1084" s="164"/>
      <c r="I1084" s="164"/>
      <c r="J1084" s="65"/>
      <c r="K1084" s="170"/>
    </row>
    <row r="1085" spans="1:13" hidden="1" outlineLevel="1">
      <c r="A1085" t="s">
        <v>805</v>
      </c>
      <c r="C1085" s="187"/>
      <c r="D1085" s="65"/>
      <c r="E1085" s="162"/>
      <c r="F1085" s="96"/>
      <c r="G1085" s="163"/>
      <c r="H1085" s="164"/>
      <c r="I1085" s="164"/>
      <c r="J1085" s="65"/>
      <c r="K1085" s="170"/>
    </row>
    <row r="1086" spans="1:13" hidden="1" outlineLevel="1">
      <c r="A1086" t="s">
        <v>806</v>
      </c>
      <c r="C1086" s="65" t="s">
        <v>794</v>
      </c>
      <c r="D1086" s="65"/>
      <c r="E1086" s="162"/>
      <c r="F1086" s="96"/>
      <c r="G1086" s="163"/>
      <c r="H1086" s="164"/>
      <c r="I1086" s="164"/>
      <c r="J1086" s="65"/>
      <c r="K1086" s="170"/>
      <c r="M1086" t="s">
        <v>82</v>
      </c>
    </row>
    <row r="1087" spans="1:13" hidden="1" outlineLevel="1">
      <c r="A1087" t="s">
        <v>807</v>
      </c>
      <c r="C1087" s="65"/>
      <c r="D1087" s="65"/>
      <c r="E1087" s="162"/>
      <c r="F1087" s="96"/>
      <c r="G1087" s="163"/>
      <c r="H1087" s="164"/>
      <c r="I1087" s="164"/>
      <c r="J1087" s="65"/>
      <c r="K1087" s="170"/>
    </row>
    <row r="1088" spans="1:13" hidden="1" outlineLevel="1">
      <c r="A1088" t="s">
        <v>808</v>
      </c>
      <c r="C1088" s="65" t="s">
        <v>797</v>
      </c>
      <c r="D1088" s="65"/>
      <c r="E1088" s="162"/>
      <c r="F1088" s="96"/>
      <c r="G1088" s="163"/>
      <c r="H1088" s="164"/>
      <c r="I1088" s="164"/>
      <c r="J1088" s="65"/>
      <c r="K1088" s="170"/>
      <c r="M1088" t="s">
        <v>82</v>
      </c>
    </row>
    <row r="1089" spans="1:13" hidden="1" outlineLevel="1">
      <c r="A1089" t="s">
        <v>810</v>
      </c>
      <c r="C1089" s="65"/>
      <c r="D1089" s="65"/>
      <c r="E1089" s="162"/>
      <c r="F1089" s="96"/>
      <c r="G1089" s="163"/>
      <c r="H1089" s="164"/>
      <c r="I1089" s="164"/>
      <c r="J1089" s="65"/>
      <c r="K1089" s="170"/>
    </row>
    <row r="1090" spans="1:13" hidden="1" outlineLevel="1">
      <c r="A1090" t="s">
        <v>811</v>
      </c>
      <c r="C1090" s="65" t="s">
        <v>809</v>
      </c>
      <c r="D1090" s="65"/>
      <c r="E1090" s="162"/>
      <c r="F1090" s="96"/>
      <c r="G1090" s="163"/>
      <c r="H1090" s="164"/>
      <c r="I1090" s="164"/>
      <c r="J1090" s="65"/>
      <c r="K1090" s="170"/>
    </row>
    <row r="1091" spans="1:13" hidden="1" outlineLevel="1">
      <c r="A1091" t="s">
        <v>812</v>
      </c>
      <c r="C1091" s="65" t="s">
        <v>791</v>
      </c>
      <c r="D1091" s="65"/>
      <c r="E1091" s="162"/>
      <c r="F1091" s="96"/>
      <c r="G1091" s="163"/>
      <c r="H1091" s="164"/>
      <c r="I1091" s="164"/>
      <c r="J1091" s="65"/>
      <c r="K1091" s="170"/>
      <c r="M1091" t="s">
        <v>82</v>
      </c>
    </row>
    <row r="1092" spans="1:13" hidden="1" outlineLevel="1">
      <c r="A1092" t="s">
        <v>813</v>
      </c>
      <c r="C1092" s="187"/>
      <c r="D1092" s="65"/>
      <c r="E1092" s="162"/>
      <c r="F1092" s="96"/>
      <c r="G1092" s="163"/>
      <c r="H1092" s="164"/>
      <c r="I1092" s="164"/>
      <c r="J1092" s="65"/>
      <c r="K1092" s="170"/>
    </row>
    <row r="1093" spans="1:13" hidden="1" outlineLevel="1">
      <c r="A1093" t="s">
        <v>814</v>
      </c>
      <c r="C1093" s="65" t="s">
        <v>794</v>
      </c>
      <c r="D1093" s="65"/>
      <c r="E1093" s="162"/>
      <c r="F1093" s="96"/>
      <c r="G1093" s="163"/>
      <c r="H1093" s="164"/>
      <c r="I1093" s="164"/>
      <c r="J1093" s="65"/>
      <c r="K1093" s="170"/>
      <c r="M1093" t="s">
        <v>82</v>
      </c>
    </row>
    <row r="1094" spans="1:13" hidden="1" outlineLevel="1">
      <c r="A1094" t="s">
        <v>815</v>
      </c>
      <c r="C1094" s="65"/>
      <c r="D1094" s="65"/>
      <c r="E1094" s="162"/>
      <c r="F1094" s="96"/>
      <c r="G1094" s="163"/>
      <c r="H1094" s="164"/>
      <c r="I1094" s="164"/>
      <c r="J1094" s="65"/>
      <c r="K1094" s="170"/>
    </row>
    <row r="1095" spans="1:13" hidden="1" outlineLevel="1">
      <c r="A1095" t="s">
        <v>816</v>
      </c>
      <c r="C1095" s="65" t="s">
        <v>797</v>
      </c>
      <c r="D1095" s="65"/>
      <c r="E1095" s="162"/>
      <c r="F1095" s="96"/>
      <c r="G1095" s="163"/>
      <c r="H1095" s="164"/>
      <c r="I1095" s="164"/>
      <c r="J1095" s="65"/>
      <c r="K1095" s="170"/>
      <c r="M1095" t="s">
        <v>82</v>
      </c>
    </row>
    <row r="1096" spans="1:13" hidden="1" outlineLevel="1">
      <c r="A1096" t="s">
        <v>818</v>
      </c>
      <c r="C1096" s="65"/>
      <c r="D1096" s="65"/>
      <c r="E1096" s="162"/>
      <c r="F1096" s="96"/>
      <c r="G1096" s="163"/>
      <c r="H1096" s="164"/>
      <c r="I1096" s="164"/>
      <c r="J1096" s="65"/>
      <c r="K1096" s="170"/>
    </row>
    <row r="1097" spans="1:13" collapsed="1">
      <c r="A1097" t="s">
        <v>819</v>
      </c>
      <c r="B1097" s="65" t="s">
        <v>817</v>
      </c>
      <c r="D1097" s="65"/>
      <c r="E1097" s="162"/>
      <c r="F1097" s="96"/>
      <c r="G1097" s="163"/>
      <c r="H1097" s="164"/>
      <c r="I1097" s="164"/>
      <c r="J1097" s="65"/>
      <c r="K1097" s="170"/>
    </row>
    <row r="1098" spans="1:13">
      <c r="A1098" t="s">
        <v>820</v>
      </c>
      <c r="B1098" s="65" t="s">
        <v>744</v>
      </c>
      <c r="D1098" s="65"/>
      <c r="E1098" s="162"/>
      <c r="F1098" s="96"/>
      <c r="G1098" s="163"/>
      <c r="H1098" s="164"/>
      <c r="I1098" s="164"/>
      <c r="J1098" s="65"/>
      <c r="K1098" s="170"/>
      <c r="L1098" s="166">
        <f>I1112</f>
        <v>14.06</v>
      </c>
      <c r="M1098" t="s">
        <v>82</v>
      </c>
    </row>
    <row r="1099" spans="1:13">
      <c r="A1099" t="s">
        <v>822</v>
      </c>
      <c r="C1099" s="65"/>
      <c r="D1099" s="65"/>
      <c r="E1099" s="162"/>
      <c r="F1099" s="96"/>
      <c r="G1099" s="163"/>
      <c r="H1099" s="164"/>
      <c r="I1099" s="164"/>
      <c r="J1099" s="65"/>
      <c r="K1099" s="170"/>
    </row>
    <row r="1100" spans="1:13" hidden="1" outlineLevel="1">
      <c r="A1100" t="s">
        <v>823</v>
      </c>
      <c r="C1100" s="65" t="s">
        <v>821</v>
      </c>
      <c r="D1100" s="65"/>
      <c r="E1100" s="162"/>
      <c r="F1100" s="96"/>
      <c r="G1100" s="163"/>
      <c r="H1100" s="164"/>
      <c r="I1100" s="164"/>
      <c r="J1100" s="65"/>
      <c r="K1100" s="170"/>
      <c r="M1100" t="s">
        <v>82</v>
      </c>
    </row>
    <row r="1101" spans="1:13" hidden="1" outlineLevel="1">
      <c r="A1101" t="s">
        <v>825</v>
      </c>
      <c r="C1101" s="65"/>
      <c r="D1101" s="65"/>
      <c r="E1101" s="162"/>
      <c r="F1101" s="96"/>
      <c r="G1101" s="163"/>
      <c r="H1101" s="164"/>
      <c r="I1101" s="164"/>
      <c r="J1101" s="65"/>
      <c r="K1101" s="170"/>
    </row>
    <row r="1102" spans="1:13" hidden="1" outlineLevel="1">
      <c r="A1102" t="s">
        <v>826</v>
      </c>
      <c r="C1102" s="65" t="s">
        <v>824</v>
      </c>
      <c r="D1102" s="65"/>
      <c r="E1102" s="162"/>
      <c r="F1102" s="96"/>
      <c r="G1102" s="163"/>
      <c r="H1102" s="164"/>
      <c r="I1102" s="164"/>
      <c r="J1102" s="65"/>
      <c r="K1102" s="170"/>
      <c r="M1102" t="s">
        <v>82</v>
      </c>
    </row>
    <row r="1103" spans="1:13" hidden="1" outlineLevel="1">
      <c r="A1103" t="s">
        <v>828</v>
      </c>
      <c r="C1103" s="65"/>
      <c r="D1103" s="65"/>
      <c r="E1103" s="162"/>
      <c r="F1103" s="96"/>
      <c r="G1103" s="163"/>
      <c r="H1103" s="164"/>
      <c r="I1103" s="164"/>
      <c r="J1103" s="65"/>
      <c r="K1103" s="170"/>
    </row>
    <row r="1104" spans="1:13" hidden="1" outlineLevel="1">
      <c r="A1104" t="s">
        <v>829</v>
      </c>
      <c r="C1104" s="65" t="s">
        <v>827</v>
      </c>
      <c r="D1104" s="65"/>
      <c r="E1104" s="162"/>
      <c r="F1104" s="96"/>
      <c r="G1104" s="163"/>
      <c r="H1104" s="164"/>
      <c r="I1104" s="164"/>
      <c r="J1104" s="65"/>
      <c r="K1104" s="170"/>
      <c r="M1104" t="s">
        <v>82</v>
      </c>
    </row>
    <row r="1105" spans="1:13" hidden="1" outlineLevel="1">
      <c r="A1105" t="s">
        <v>831</v>
      </c>
      <c r="C1105" s="65"/>
      <c r="D1105" s="65"/>
      <c r="E1105" s="162"/>
      <c r="F1105" s="96"/>
      <c r="G1105" s="163"/>
      <c r="H1105" s="164"/>
      <c r="I1105" s="164"/>
      <c r="J1105" s="65"/>
      <c r="K1105" s="170"/>
    </row>
    <row r="1106" spans="1:13" hidden="1" outlineLevel="1">
      <c r="A1106" t="s">
        <v>833</v>
      </c>
      <c r="C1106" s="65" t="s">
        <v>830</v>
      </c>
      <c r="D1106" s="65"/>
      <c r="E1106" s="162"/>
      <c r="F1106" s="96"/>
      <c r="G1106" s="163"/>
      <c r="H1106" s="164"/>
      <c r="I1106" s="164"/>
      <c r="J1106" s="65"/>
      <c r="K1106" s="170"/>
    </row>
    <row r="1107" spans="1:13" hidden="1" outlineLevel="1">
      <c r="A1107" t="s">
        <v>834</v>
      </c>
      <c r="C1107" s="65" t="s">
        <v>832</v>
      </c>
      <c r="D1107" s="65"/>
      <c r="E1107" s="162"/>
      <c r="F1107" s="96"/>
      <c r="G1107" s="163"/>
      <c r="H1107" s="164"/>
      <c r="I1107" s="164"/>
      <c r="J1107" s="65"/>
      <c r="K1107" s="170"/>
      <c r="M1107" t="s">
        <v>82</v>
      </c>
    </row>
    <row r="1108" spans="1:13" hidden="1" outlineLevel="1">
      <c r="A1108" t="s">
        <v>836</v>
      </c>
      <c r="C1108" s="65"/>
      <c r="D1108" s="65"/>
      <c r="E1108" s="162"/>
      <c r="F1108" s="96"/>
      <c r="G1108" s="163"/>
      <c r="H1108" s="164"/>
      <c r="I1108" s="164"/>
      <c r="J1108" s="65"/>
      <c r="K1108" s="170"/>
    </row>
    <row r="1109" spans="1:13" hidden="1" outlineLevel="1">
      <c r="A1109" t="s">
        <v>837</v>
      </c>
      <c r="C1109" s="65" t="s">
        <v>835</v>
      </c>
      <c r="D1109" s="65"/>
      <c r="E1109" s="162"/>
      <c r="F1109" s="96"/>
      <c r="G1109" s="163"/>
      <c r="H1109" s="164"/>
      <c r="I1109" s="164"/>
      <c r="J1109" s="65"/>
      <c r="K1109" s="170"/>
      <c r="M1109" t="s">
        <v>270</v>
      </c>
    </row>
    <row r="1110" spans="1:13" hidden="1" outlineLevel="1">
      <c r="A1110" t="s">
        <v>839</v>
      </c>
      <c r="C1110" s="65"/>
      <c r="D1110" s="65"/>
      <c r="E1110" s="162"/>
      <c r="F1110" s="96"/>
      <c r="G1110" s="163"/>
      <c r="H1110" s="164"/>
      <c r="I1110" s="164"/>
      <c r="J1110" s="65"/>
      <c r="K1110" s="170"/>
    </row>
    <row r="1111" spans="1:13" collapsed="1">
      <c r="A1111" t="s">
        <v>841</v>
      </c>
      <c r="B1111" s="172" t="s">
        <v>1794</v>
      </c>
      <c r="C1111" s="205" t="s">
        <v>1920</v>
      </c>
      <c r="D1111" s="205"/>
      <c r="E1111" s="174">
        <v>1</v>
      </c>
      <c r="F1111" s="224">
        <v>1</v>
      </c>
      <c r="G1111" s="175">
        <v>14.06</v>
      </c>
      <c r="H1111" s="176">
        <v>1</v>
      </c>
      <c r="I1111" s="176">
        <f>H1111*G1111*F1111*E1111</f>
        <v>14.06</v>
      </c>
      <c r="J1111" s="65"/>
      <c r="K1111" s="170"/>
    </row>
    <row r="1112" spans="1:13">
      <c r="A1112" t="s">
        <v>843</v>
      </c>
      <c r="B1112" s="172"/>
      <c r="C1112" s="230">
        <f>14255-200</f>
        <v>14055</v>
      </c>
      <c r="D1112" s="205"/>
      <c r="E1112" s="174"/>
      <c r="F1112" s="224"/>
      <c r="G1112" s="175"/>
      <c r="H1112" s="176"/>
      <c r="I1112" s="182">
        <f>I1111</f>
        <v>14.06</v>
      </c>
      <c r="J1112" s="65"/>
      <c r="K1112" s="170"/>
    </row>
    <row r="1113" spans="1:13">
      <c r="A1113" t="s">
        <v>844</v>
      </c>
      <c r="D1113" s="65"/>
      <c r="E1113" s="162"/>
      <c r="F1113" s="96"/>
      <c r="G1113" s="163"/>
      <c r="H1113" s="164"/>
      <c r="I1113" s="164"/>
      <c r="J1113" s="65"/>
      <c r="K1113" s="170"/>
    </row>
    <row r="1114" spans="1:13">
      <c r="A1114" t="s">
        <v>846</v>
      </c>
      <c r="B1114" s="187" t="s">
        <v>838</v>
      </c>
      <c r="D1114" s="65"/>
      <c r="E1114" s="162"/>
      <c r="F1114" s="96"/>
      <c r="G1114" s="163"/>
      <c r="H1114" s="164"/>
      <c r="I1114" s="164"/>
      <c r="J1114" s="65"/>
      <c r="K1114" s="170"/>
    </row>
    <row r="1115" spans="1:13" hidden="1" outlineLevel="1">
      <c r="A1115" t="s">
        <v>847</v>
      </c>
      <c r="C1115" s="65" t="s">
        <v>840</v>
      </c>
      <c r="D1115" s="65"/>
      <c r="E1115" s="162"/>
      <c r="F1115" s="96"/>
      <c r="G1115" s="163"/>
      <c r="H1115" s="164"/>
      <c r="I1115" s="164"/>
      <c r="J1115" s="65"/>
      <c r="K1115" s="170"/>
    </row>
    <row r="1116" spans="1:13" hidden="1" outlineLevel="1">
      <c r="A1116" t="s">
        <v>849</v>
      </c>
      <c r="C1116" s="65" t="s">
        <v>842</v>
      </c>
      <c r="D1116" s="65"/>
      <c r="E1116" s="162"/>
      <c r="F1116" s="96"/>
      <c r="G1116" s="163"/>
      <c r="H1116" s="164"/>
      <c r="I1116" s="164"/>
      <c r="J1116" s="65"/>
      <c r="K1116" s="170"/>
      <c r="M1116" t="s">
        <v>82</v>
      </c>
    </row>
    <row r="1117" spans="1:13" hidden="1" outlineLevel="1">
      <c r="A1117" t="s">
        <v>851</v>
      </c>
      <c r="C1117" s="65" t="s">
        <v>797</v>
      </c>
      <c r="D1117" s="65"/>
      <c r="E1117" s="162"/>
      <c r="F1117" s="96"/>
      <c r="G1117" s="163"/>
      <c r="H1117" s="164"/>
      <c r="I1117" s="164"/>
      <c r="J1117" s="65"/>
      <c r="K1117" s="170"/>
      <c r="M1117" t="s">
        <v>82</v>
      </c>
    </row>
    <row r="1118" spans="1:13" hidden="1" outlineLevel="1">
      <c r="A1118" t="s">
        <v>852</v>
      </c>
      <c r="C1118" s="228" t="s">
        <v>845</v>
      </c>
      <c r="D1118" s="65"/>
      <c r="E1118" s="162"/>
      <c r="F1118" s="96"/>
      <c r="G1118" s="163"/>
      <c r="H1118" s="164"/>
      <c r="I1118" s="164"/>
      <c r="J1118" s="65"/>
      <c r="K1118" s="170"/>
      <c r="M1118" t="s">
        <v>82</v>
      </c>
    </row>
    <row r="1119" spans="1:13" hidden="1" outlineLevel="1">
      <c r="A1119" t="s">
        <v>853</v>
      </c>
      <c r="C1119" s="65"/>
      <c r="D1119" s="65"/>
      <c r="E1119" s="162"/>
      <c r="F1119" s="96"/>
      <c r="G1119" s="163"/>
      <c r="H1119" s="164"/>
      <c r="I1119" s="164"/>
      <c r="J1119" s="65"/>
      <c r="K1119" s="170"/>
    </row>
    <row r="1120" spans="1:13" hidden="1" outlineLevel="1">
      <c r="A1120" t="s">
        <v>854</v>
      </c>
      <c r="C1120" s="65" t="s">
        <v>848</v>
      </c>
      <c r="D1120" s="65"/>
      <c r="E1120" s="162"/>
      <c r="F1120" s="96"/>
      <c r="G1120" s="163"/>
      <c r="H1120" s="164"/>
      <c r="I1120" s="164"/>
      <c r="J1120" s="65"/>
      <c r="K1120" s="170"/>
    </row>
    <row r="1121" spans="1:13" hidden="1" outlineLevel="1">
      <c r="A1121" t="s">
        <v>855</v>
      </c>
      <c r="C1121" s="65" t="s">
        <v>850</v>
      </c>
      <c r="D1121" s="65"/>
      <c r="E1121" s="162"/>
      <c r="F1121" s="96"/>
      <c r="G1121" s="163"/>
      <c r="H1121" s="164"/>
      <c r="I1121" s="164"/>
      <c r="J1121" s="65"/>
      <c r="K1121" s="170"/>
      <c r="M1121" t="s">
        <v>82</v>
      </c>
    </row>
    <row r="1122" spans="1:13" hidden="1" outlineLevel="1">
      <c r="A1122" t="s">
        <v>857</v>
      </c>
      <c r="C1122" s="65" t="s">
        <v>797</v>
      </c>
      <c r="D1122" s="65"/>
      <c r="E1122" s="162"/>
      <c r="F1122" s="96"/>
      <c r="G1122" s="163"/>
      <c r="H1122" s="164"/>
      <c r="I1122" s="164"/>
      <c r="J1122" s="65"/>
      <c r="K1122" s="170"/>
      <c r="M1122" t="s">
        <v>82</v>
      </c>
    </row>
    <row r="1123" spans="1:13" hidden="1" outlineLevel="1">
      <c r="A1123" t="s">
        <v>858</v>
      </c>
      <c r="C1123" s="65" t="str">
        <f>C1118</f>
        <v>50x50mm</v>
      </c>
      <c r="D1123" s="65"/>
      <c r="E1123" s="162"/>
      <c r="F1123" s="96"/>
      <c r="G1123" s="163"/>
      <c r="H1123" s="164"/>
      <c r="I1123" s="164"/>
      <c r="J1123" s="65"/>
      <c r="K1123" s="170"/>
      <c r="M1123" t="s">
        <v>82</v>
      </c>
    </row>
    <row r="1124" spans="1:13" hidden="1" outlineLevel="1">
      <c r="A1124" t="s">
        <v>860</v>
      </c>
      <c r="C1124" s="65"/>
      <c r="D1124" s="65"/>
      <c r="E1124" s="162"/>
      <c r="F1124" s="96"/>
      <c r="G1124" s="163"/>
      <c r="H1124" s="164"/>
      <c r="I1124" s="164"/>
      <c r="J1124" s="65"/>
      <c r="K1124" s="186"/>
    </row>
    <row r="1125" spans="1:13" hidden="1" outlineLevel="1">
      <c r="A1125" t="s">
        <v>862</v>
      </c>
      <c r="C1125" s="65"/>
      <c r="D1125" s="65"/>
      <c r="E1125" s="162"/>
      <c r="F1125" s="96"/>
      <c r="G1125" s="163"/>
      <c r="H1125" s="164"/>
      <c r="I1125" s="164"/>
      <c r="J1125" s="65"/>
      <c r="K1125" s="170"/>
    </row>
    <row r="1126" spans="1:13" hidden="1" outlineLevel="1">
      <c r="A1126" t="s">
        <v>863</v>
      </c>
      <c r="C1126" s="65" t="s">
        <v>856</v>
      </c>
      <c r="D1126" s="65"/>
      <c r="E1126" s="162"/>
      <c r="F1126" s="96"/>
      <c r="G1126" s="163"/>
      <c r="H1126" s="164"/>
      <c r="I1126" s="164"/>
      <c r="J1126" s="65"/>
      <c r="K1126" s="170"/>
    </row>
    <row r="1127" spans="1:13" hidden="1" outlineLevel="1">
      <c r="A1127" t="s">
        <v>865</v>
      </c>
      <c r="C1127" s="65" t="s">
        <v>842</v>
      </c>
      <c r="D1127" s="65"/>
      <c r="E1127" s="162"/>
      <c r="F1127" s="96"/>
      <c r="G1127" s="163"/>
      <c r="H1127" s="164"/>
      <c r="I1127" s="164"/>
      <c r="J1127" s="65"/>
      <c r="K1127" s="170"/>
      <c r="M1127" t="s">
        <v>82</v>
      </c>
    </row>
    <row r="1128" spans="1:13" hidden="1" outlineLevel="1">
      <c r="A1128" t="s">
        <v>867</v>
      </c>
      <c r="C1128" s="65" t="s">
        <v>859</v>
      </c>
      <c r="D1128" s="65"/>
      <c r="E1128" s="162"/>
      <c r="F1128" s="96"/>
      <c r="G1128" s="163"/>
      <c r="H1128" s="164"/>
      <c r="I1128" s="164"/>
      <c r="J1128" s="65"/>
      <c r="K1128" s="170"/>
      <c r="M1128" t="s">
        <v>82</v>
      </c>
    </row>
    <row r="1129" spans="1:13" hidden="1" outlineLevel="1">
      <c r="A1129" t="s">
        <v>869</v>
      </c>
      <c r="C1129" s="65" t="s">
        <v>861</v>
      </c>
      <c r="D1129" s="65"/>
      <c r="E1129" s="162"/>
      <c r="F1129" s="96"/>
      <c r="G1129" s="163"/>
      <c r="H1129" s="164"/>
      <c r="I1129" s="164"/>
      <c r="J1129" s="65"/>
      <c r="K1129" s="170"/>
      <c r="M1129" t="s">
        <v>82</v>
      </c>
    </row>
    <row r="1130" spans="1:13" hidden="1" outlineLevel="1">
      <c r="A1130" t="s">
        <v>871</v>
      </c>
      <c r="C1130" s="65"/>
      <c r="D1130" s="65"/>
      <c r="E1130" s="162"/>
      <c r="F1130" s="96"/>
      <c r="G1130" s="163"/>
      <c r="H1130" s="164"/>
      <c r="I1130" s="164"/>
      <c r="J1130" s="65"/>
      <c r="K1130" s="170"/>
    </row>
    <row r="1131" spans="1:13" hidden="1" outlineLevel="1">
      <c r="A1131" t="s">
        <v>872</v>
      </c>
      <c r="C1131" s="65" t="s">
        <v>864</v>
      </c>
      <c r="D1131" s="65"/>
      <c r="E1131" s="162"/>
      <c r="F1131" s="96"/>
      <c r="G1131" s="163"/>
      <c r="H1131" s="164"/>
      <c r="I1131" s="164"/>
      <c r="J1131" s="65"/>
      <c r="K1131" s="170"/>
    </row>
    <row r="1132" spans="1:13" hidden="1" outlineLevel="1">
      <c r="A1132" t="s">
        <v>874</v>
      </c>
      <c r="C1132" s="228" t="s">
        <v>866</v>
      </c>
      <c r="D1132" s="65"/>
      <c r="E1132" s="162"/>
      <c r="F1132" s="96"/>
      <c r="G1132" s="163"/>
      <c r="H1132" s="164"/>
      <c r="I1132" s="164"/>
      <c r="J1132" s="65"/>
      <c r="K1132" s="170"/>
      <c r="M1132" t="s">
        <v>82</v>
      </c>
    </row>
    <row r="1133" spans="1:13" hidden="1" outlineLevel="1">
      <c r="A1133" t="s">
        <v>875</v>
      </c>
      <c r="C1133" s="228" t="s">
        <v>868</v>
      </c>
      <c r="D1133" s="65"/>
      <c r="E1133" s="162"/>
      <c r="F1133" s="96"/>
      <c r="G1133" s="163"/>
      <c r="H1133" s="164"/>
      <c r="I1133" s="164"/>
      <c r="J1133" s="65"/>
      <c r="K1133" s="170"/>
      <c r="M1133" t="s">
        <v>82</v>
      </c>
    </row>
    <row r="1134" spans="1:13" hidden="1" outlineLevel="1">
      <c r="A1134" t="s">
        <v>876</v>
      </c>
      <c r="C1134" s="228" t="s">
        <v>870</v>
      </c>
      <c r="D1134" s="65"/>
      <c r="E1134" s="162"/>
      <c r="F1134" s="96"/>
      <c r="G1134" s="163"/>
      <c r="H1134" s="164"/>
      <c r="I1134" s="164"/>
      <c r="J1134" s="65"/>
      <c r="K1134" s="170"/>
      <c r="M1134" t="s">
        <v>82</v>
      </c>
    </row>
    <row r="1135" spans="1:13" hidden="1" outlineLevel="1">
      <c r="A1135" t="s">
        <v>877</v>
      </c>
      <c r="C1135" s="65"/>
      <c r="D1135" s="65"/>
      <c r="E1135" s="162"/>
      <c r="F1135" s="96"/>
      <c r="G1135" s="163"/>
      <c r="H1135" s="164"/>
      <c r="I1135" s="164"/>
      <c r="J1135" s="65"/>
      <c r="K1135" s="170"/>
    </row>
    <row r="1136" spans="1:13" hidden="1" outlineLevel="1">
      <c r="A1136" t="s">
        <v>878</v>
      </c>
      <c r="C1136" s="65" t="s">
        <v>873</v>
      </c>
      <c r="D1136" s="65"/>
      <c r="E1136" s="162"/>
      <c r="F1136" s="96"/>
      <c r="G1136" s="163"/>
      <c r="H1136" s="164"/>
      <c r="I1136" s="164"/>
      <c r="J1136" s="65"/>
      <c r="K1136" s="170"/>
    </row>
    <row r="1137" spans="1:13" hidden="1" outlineLevel="1">
      <c r="A1137" t="s">
        <v>879</v>
      </c>
      <c r="C1137" s="65" t="s">
        <v>797</v>
      </c>
      <c r="D1137" s="65"/>
      <c r="E1137" s="162"/>
      <c r="F1137" s="96"/>
      <c r="G1137" s="163"/>
      <c r="H1137" s="164"/>
      <c r="I1137" s="164"/>
      <c r="J1137" s="65"/>
      <c r="K1137" s="170"/>
      <c r="M1137" t="s">
        <v>82</v>
      </c>
    </row>
    <row r="1138" spans="1:13" hidden="1" outlineLevel="1">
      <c r="A1138" t="s">
        <v>881</v>
      </c>
      <c r="C1138" s="65" t="s">
        <v>850</v>
      </c>
      <c r="D1138" s="65"/>
      <c r="E1138" s="162"/>
      <c r="F1138" s="96"/>
      <c r="G1138" s="163"/>
      <c r="H1138" s="164"/>
      <c r="I1138" s="164"/>
      <c r="J1138" s="65"/>
      <c r="K1138" s="170"/>
      <c r="M1138" t="s">
        <v>82</v>
      </c>
    </row>
    <row r="1139" spans="1:13" hidden="1" outlineLevel="1">
      <c r="A1139" t="s">
        <v>882</v>
      </c>
      <c r="C1139" s="65" t="s">
        <v>90</v>
      </c>
      <c r="D1139" s="65"/>
      <c r="E1139" s="162"/>
      <c r="F1139" s="96"/>
      <c r="G1139" s="163"/>
      <c r="H1139" s="164"/>
      <c r="I1139" s="164"/>
      <c r="J1139" s="65"/>
      <c r="K1139" s="170"/>
      <c r="M1139" t="s">
        <v>82</v>
      </c>
    </row>
    <row r="1140" spans="1:13" hidden="1" outlineLevel="1">
      <c r="A1140" t="s">
        <v>883</v>
      </c>
      <c r="C1140" s="65" t="s">
        <v>845</v>
      </c>
      <c r="D1140" s="65"/>
      <c r="E1140" s="162"/>
      <c r="F1140" s="96"/>
      <c r="G1140" s="163"/>
      <c r="H1140" s="164"/>
      <c r="I1140" s="164"/>
      <c r="J1140" s="65"/>
      <c r="K1140" s="170"/>
      <c r="M1140" t="s">
        <v>82</v>
      </c>
    </row>
    <row r="1141" spans="1:13" hidden="1" outlineLevel="1">
      <c r="A1141" t="s">
        <v>884</v>
      </c>
      <c r="C1141" s="65"/>
      <c r="D1141" s="65"/>
      <c r="E1141" s="162"/>
      <c r="F1141" s="96"/>
      <c r="G1141" s="163"/>
      <c r="H1141" s="164"/>
      <c r="I1141" s="164"/>
      <c r="J1141" s="65"/>
      <c r="K1141" s="170"/>
    </row>
    <row r="1142" spans="1:13" hidden="1" outlineLevel="1">
      <c r="A1142" t="s">
        <v>885</v>
      </c>
      <c r="C1142" s="65" t="s">
        <v>880</v>
      </c>
      <c r="D1142" s="65"/>
      <c r="E1142" s="162"/>
      <c r="F1142" s="96"/>
      <c r="G1142" s="163"/>
      <c r="H1142" s="164"/>
      <c r="I1142" s="164"/>
      <c r="J1142" s="65"/>
      <c r="K1142" s="170"/>
    </row>
    <row r="1143" spans="1:13" hidden="1" outlineLevel="1">
      <c r="A1143" t="s">
        <v>887</v>
      </c>
      <c r="C1143" s="65" t="s">
        <v>842</v>
      </c>
      <c r="D1143" s="65"/>
      <c r="E1143" s="162"/>
      <c r="F1143" s="96"/>
      <c r="G1143" s="163"/>
      <c r="H1143" s="164"/>
      <c r="I1143" s="164"/>
      <c r="J1143" s="65"/>
      <c r="K1143" s="170"/>
      <c r="M1143" t="s">
        <v>82</v>
      </c>
    </row>
    <row r="1144" spans="1:13" hidden="1" outlineLevel="1">
      <c r="A1144" t="s">
        <v>888</v>
      </c>
      <c r="C1144" s="65" t="s">
        <v>859</v>
      </c>
      <c r="D1144" s="65"/>
      <c r="E1144" s="162"/>
      <c r="F1144" s="96"/>
      <c r="G1144" s="163"/>
      <c r="H1144" s="164"/>
      <c r="I1144" s="164"/>
      <c r="J1144" s="65"/>
      <c r="K1144" s="170"/>
      <c r="M1144" t="s">
        <v>82</v>
      </c>
    </row>
    <row r="1145" spans="1:13" hidden="1" outlineLevel="1">
      <c r="A1145" t="s">
        <v>889</v>
      </c>
      <c r="C1145" s="65" t="s">
        <v>861</v>
      </c>
      <c r="D1145" s="65"/>
      <c r="E1145" s="162"/>
      <c r="F1145" s="96"/>
      <c r="G1145" s="163"/>
      <c r="H1145" s="164"/>
      <c r="I1145" s="164"/>
      <c r="J1145" s="65"/>
      <c r="K1145" s="170"/>
      <c r="M1145" t="s">
        <v>82</v>
      </c>
    </row>
    <row r="1146" spans="1:13" hidden="1" outlineLevel="1">
      <c r="A1146" t="s">
        <v>890</v>
      </c>
      <c r="C1146" s="65"/>
      <c r="D1146" s="65"/>
      <c r="E1146" s="162"/>
      <c r="F1146" s="96"/>
      <c r="G1146" s="163"/>
      <c r="H1146" s="164"/>
      <c r="I1146" s="164"/>
      <c r="J1146" s="65"/>
      <c r="K1146" s="170"/>
    </row>
    <row r="1147" spans="1:13" hidden="1" outlineLevel="1">
      <c r="A1147" t="s">
        <v>891</v>
      </c>
      <c r="C1147" s="65" t="s">
        <v>886</v>
      </c>
      <c r="D1147" s="65"/>
      <c r="E1147" s="162"/>
      <c r="F1147" s="96"/>
      <c r="G1147" s="163"/>
      <c r="H1147" s="164"/>
      <c r="I1147" s="164"/>
      <c r="J1147" s="65"/>
      <c r="K1147" s="170"/>
    </row>
    <row r="1148" spans="1:13" hidden="1" outlineLevel="1">
      <c r="A1148" t="s">
        <v>893</v>
      </c>
      <c r="C1148" s="65" t="s">
        <v>842</v>
      </c>
      <c r="D1148" s="65"/>
      <c r="E1148" s="162"/>
      <c r="F1148" s="96"/>
      <c r="G1148" s="163"/>
      <c r="H1148" s="164"/>
      <c r="I1148" s="164"/>
      <c r="J1148" s="65"/>
      <c r="K1148" s="170"/>
      <c r="M1148" t="s">
        <v>82</v>
      </c>
    </row>
    <row r="1149" spans="1:13" hidden="1" outlineLevel="1">
      <c r="A1149" t="s">
        <v>895</v>
      </c>
      <c r="C1149" s="65" t="s">
        <v>859</v>
      </c>
      <c r="D1149" s="65"/>
      <c r="E1149" s="162"/>
      <c r="F1149" s="96"/>
      <c r="G1149" s="163"/>
      <c r="H1149" s="164"/>
      <c r="I1149" s="164"/>
      <c r="J1149" s="65"/>
      <c r="K1149" s="170"/>
      <c r="M1149" t="s">
        <v>82</v>
      </c>
    </row>
    <row r="1150" spans="1:13" hidden="1" outlineLevel="1">
      <c r="A1150" t="s">
        <v>896</v>
      </c>
      <c r="C1150" s="65" t="s">
        <v>861</v>
      </c>
      <c r="D1150" s="65"/>
      <c r="E1150" s="162"/>
      <c r="F1150" s="96"/>
      <c r="G1150" s="163"/>
      <c r="H1150" s="164"/>
      <c r="I1150" s="164"/>
      <c r="J1150" s="65"/>
      <c r="K1150" s="170"/>
      <c r="M1150" t="s">
        <v>82</v>
      </c>
    </row>
    <row r="1151" spans="1:13" hidden="1" outlineLevel="1">
      <c r="A1151" t="s">
        <v>897</v>
      </c>
      <c r="C1151" s="65"/>
      <c r="D1151" s="65"/>
      <c r="E1151" s="162"/>
      <c r="F1151" s="96"/>
      <c r="G1151" s="163"/>
      <c r="H1151" s="164"/>
      <c r="I1151" s="164"/>
      <c r="J1151" s="65"/>
      <c r="K1151" s="170"/>
    </row>
    <row r="1152" spans="1:13" hidden="1" outlineLevel="1">
      <c r="A1152" t="s">
        <v>899</v>
      </c>
      <c r="C1152" s="65" t="s">
        <v>892</v>
      </c>
      <c r="D1152" s="65"/>
      <c r="E1152" s="162"/>
      <c r="F1152" s="96"/>
      <c r="G1152" s="163"/>
      <c r="H1152" s="164"/>
      <c r="I1152" s="164"/>
      <c r="J1152" s="65"/>
      <c r="K1152" s="170"/>
    </row>
    <row r="1153" spans="1:13" hidden="1" outlineLevel="1">
      <c r="A1153" t="s">
        <v>902</v>
      </c>
      <c r="C1153" s="65" t="s">
        <v>894</v>
      </c>
      <c r="D1153" s="65"/>
      <c r="E1153" s="162"/>
      <c r="F1153" s="96"/>
      <c r="G1153" s="163"/>
      <c r="H1153" s="164"/>
      <c r="I1153" s="164"/>
      <c r="J1153" s="65"/>
      <c r="K1153" s="170"/>
      <c r="M1153" t="s">
        <v>82</v>
      </c>
    </row>
    <row r="1154" spans="1:13" hidden="1" outlineLevel="1">
      <c r="A1154" t="s">
        <v>904</v>
      </c>
      <c r="C1154" s="65" t="s">
        <v>870</v>
      </c>
      <c r="D1154" s="65"/>
      <c r="E1154" s="162"/>
      <c r="F1154" s="96"/>
      <c r="G1154" s="163"/>
      <c r="H1154" s="164"/>
      <c r="I1154" s="164"/>
      <c r="J1154" s="65"/>
      <c r="K1154" s="170"/>
      <c r="M1154" t="s">
        <v>82</v>
      </c>
    </row>
    <row r="1155" spans="1:13" hidden="1" outlineLevel="1">
      <c r="A1155" t="s">
        <v>906</v>
      </c>
      <c r="C1155" s="65"/>
      <c r="D1155" s="65"/>
      <c r="E1155" s="162"/>
      <c r="F1155" s="96"/>
      <c r="G1155" s="163"/>
      <c r="H1155" s="164"/>
      <c r="I1155" s="164"/>
      <c r="J1155" s="65"/>
      <c r="K1155" s="170"/>
    </row>
    <row r="1156" spans="1:13" hidden="1" outlineLevel="1">
      <c r="A1156" t="s">
        <v>907</v>
      </c>
      <c r="C1156" s="65" t="s">
        <v>898</v>
      </c>
      <c r="D1156" s="65"/>
      <c r="E1156" s="162"/>
      <c r="F1156" s="96"/>
      <c r="G1156" s="163"/>
      <c r="H1156" s="164"/>
      <c r="I1156" s="164"/>
      <c r="J1156" s="65"/>
      <c r="K1156" s="170"/>
    </row>
    <row r="1157" spans="1:13" hidden="1" outlineLevel="1">
      <c r="A1157" t="s">
        <v>909</v>
      </c>
      <c r="C1157" s="65" t="s">
        <v>900</v>
      </c>
      <c r="D1157" s="65"/>
      <c r="E1157" s="162"/>
      <c r="F1157" s="96"/>
      <c r="G1157" s="163"/>
      <c r="H1157" s="164"/>
      <c r="I1157" s="164"/>
      <c r="J1157" s="65"/>
      <c r="K1157" s="170"/>
      <c r="M1157" t="s">
        <v>901</v>
      </c>
    </row>
    <row r="1158" spans="1:13" hidden="1" outlineLevel="1">
      <c r="A1158" t="s">
        <v>910</v>
      </c>
      <c r="C1158" s="65" t="s">
        <v>903</v>
      </c>
      <c r="D1158" s="65"/>
      <c r="E1158" s="162"/>
      <c r="F1158" s="96"/>
      <c r="G1158" s="163"/>
      <c r="H1158" s="164"/>
      <c r="I1158" s="164"/>
      <c r="J1158" s="65"/>
      <c r="K1158" s="170"/>
      <c r="M1158" t="s">
        <v>901</v>
      </c>
    </row>
    <row r="1159" spans="1:13" hidden="1" outlineLevel="1">
      <c r="A1159" t="s">
        <v>911</v>
      </c>
      <c r="C1159" s="65" t="s">
        <v>905</v>
      </c>
      <c r="D1159" s="65"/>
      <c r="E1159" s="162"/>
      <c r="F1159" s="96"/>
      <c r="G1159" s="163"/>
      <c r="H1159" s="164"/>
      <c r="I1159" s="164"/>
      <c r="J1159" s="65"/>
      <c r="K1159" s="170"/>
      <c r="M1159" t="s">
        <v>901</v>
      </c>
    </row>
    <row r="1160" spans="1:13" hidden="1" outlineLevel="1">
      <c r="A1160" t="s">
        <v>912</v>
      </c>
      <c r="C1160" s="65"/>
      <c r="D1160" s="65"/>
      <c r="E1160" s="162"/>
      <c r="F1160" s="96"/>
      <c r="G1160" s="163"/>
      <c r="H1160" s="164"/>
      <c r="I1160" s="164"/>
      <c r="J1160" s="65"/>
      <c r="K1160" s="170"/>
    </row>
    <row r="1161" spans="1:13" hidden="1" outlineLevel="1">
      <c r="A1161" t="s">
        <v>913</v>
      </c>
      <c r="C1161" s="65" t="s">
        <v>908</v>
      </c>
      <c r="D1161" s="65"/>
      <c r="E1161" s="162"/>
      <c r="F1161" s="96"/>
      <c r="G1161" s="163"/>
      <c r="H1161" s="164"/>
      <c r="I1161" s="164"/>
      <c r="J1161" s="65"/>
      <c r="K1161" s="170"/>
    </row>
    <row r="1162" spans="1:13" hidden="1" outlineLevel="1">
      <c r="A1162" t="s">
        <v>915</v>
      </c>
      <c r="C1162" s="65" t="s">
        <v>850</v>
      </c>
      <c r="D1162" s="65"/>
      <c r="E1162" s="162"/>
      <c r="F1162" s="96"/>
      <c r="G1162" s="163"/>
      <c r="H1162" s="164"/>
      <c r="I1162" s="164"/>
      <c r="J1162" s="65"/>
      <c r="K1162" s="170"/>
      <c r="M1162" t="s">
        <v>82</v>
      </c>
    </row>
    <row r="1163" spans="1:13" hidden="1" outlineLevel="1">
      <c r="A1163" t="s">
        <v>916</v>
      </c>
      <c r="C1163" s="65" t="s">
        <v>90</v>
      </c>
      <c r="D1163" s="65"/>
      <c r="E1163" s="162"/>
      <c r="F1163" s="96"/>
      <c r="G1163" s="163"/>
      <c r="H1163" s="164"/>
      <c r="I1163" s="164"/>
      <c r="J1163" s="65"/>
      <c r="K1163" s="170"/>
      <c r="M1163" t="s">
        <v>82</v>
      </c>
    </row>
    <row r="1164" spans="1:13" hidden="1" outlineLevel="1">
      <c r="A1164" t="s">
        <v>917</v>
      </c>
      <c r="C1164" s="65" t="s">
        <v>845</v>
      </c>
      <c r="D1164" s="65"/>
      <c r="E1164" s="162"/>
      <c r="F1164" s="96"/>
      <c r="G1164" s="163"/>
      <c r="H1164" s="164"/>
      <c r="I1164" s="164"/>
      <c r="J1164" s="65"/>
      <c r="K1164" s="170"/>
      <c r="M1164" t="s">
        <v>82</v>
      </c>
    </row>
    <row r="1165" spans="1:13" hidden="1" outlineLevel="1">
      <c r="A1165" t="s">
        <v>918</v>
      </c>
      <c r="C1165" s="65"/>
      <c r="D1165" s="65"/>
      <c r="E1165" s="162"/>
      <c r="F1165" s="96"/>
      <c r="G1165" s="163"/>
      <c r="H1165" s="164"/>
      <c r="I1165" s="164"/>
      <c r="J1165" s="65"/>
      <c r="K1165" s="170"/>
    </row>
    <row r="1166" spans="1:13" hidden="1" outlineLevel="1">
      <c r="A1166" t="s">
        <v>919</v>
      </c>
      <c r="C1166" s="65" t="s">
        <v>914</v>
      </c>
      <c r="D1166" s="65"/>
      <c r="E1166" s="162"/>
      <c r="F1166" s="96"/>
      <c r="G1166" s="163"/>
      <c r="H1166" s="164"/>
      <c r="I1166" s="164"/>
      <c r="J1166" s="65"/>
      <c r="K1166" s="170"/>
    </row>
    <row r="1167" spans="1:13" hidden="1" outlineLevel="1">
      <c r="A1167" t="s">
        <v>920</v>
      </c>
      <c r="C1167" s="65" t="s">
        <v>90</v>
      </c>
      <c r="D1167" s="65"/>
      <c r="E1167" s="162"/>
      <c r="F1167" s="96"/>
      <c r="G1167" s="226"/>
      <c r="H1167" s="231"/>
      <c r="I1167" s="164"/>
      <c r="J1167" s="65"/>
      <c r="K1167" s="170"/>
      <c r="M1167" t="s">
        <v>82</v>
      </c>
    </row>
    <row r="1168" spans="1:13" hidden="1" outlineLevel="1">
      <c r="A1168" t="s">
        <v>921</v>
      </c>
      <c r="C1168" s="65" t="s">
        <v>850</v>
      </c>
      <c r="D1168" s="65"/>
      <c r="E1168" s="162"/>
      <c r="F1168" s="96"/>
      <c r="G1168" s="163"/>
      <c r="H1168" s="164"/>
      <c r="I1168" s="164"/>
      <c r="J1168" s="65"/>
      <c r="K1168" s="170"/>
      <c r="M1168" t="s">
        <v>82</v>
      </c>
    </row>
    <row r="1169" spans="1:13" hidden="1" outlineLevel="1">
      <c r="A1169" t="s">
        <v>923</v>
      </c>
      <c r="C1169" s="65" t="s">
        <v>797</v>
      </c>
      <c r="D1169" s="65"/>
      <c r="E1169" s="162"/>
      <c r="F1169" s="96"/>
      <c r="G1169" s="163"/>
      <c r="H1169" s="164"/>
      <c r="I1169" s="164"/>
      <c r="J1169" s="65"/>
      <c r="K1169" s="170"/>
      <c r="M1169" t="s">
        <v>82</v>
      </c>
    </row>
    <row r="1170" spans="1:13" hidden="1" outlineLevel="1">
      <c r="A1170" t="s">
        <v>924</v>
      </c>
      <c r="C1170" s="65" t="s">
        <v>845</v>
      </c>
      <c r="D1170" s="65"/>
      <c r="E1170" s="162"/>
      <c r="F1170" s="96"/>
      <c r="G1170" s="163"/>
      <c r="H1170" s="164"/>
      <c r="I1170" s="164"/>
      <c r="J1170" s="65"/>
      <c r="K1170" s="170"/>
      <c r="M1170" t="s">
        <v>82</v>
      </c>
    </row>
    <row r="1171" spans="1:13" hidden="1" outlineLevel="1">
      <c r="A1171" t="s">
        <v>925</v>
      </c>
      <c r="C1171" s="65"/>
      <c r="D1171" s="65"/>
      <c r="E1171" s="162"/>
      <c r="F1171" s="96"/>
      <c r="G1171" s="163"/>
      <c r="H1171" s="164"/>
      <c r="I1171" s="164"/>
      <c r="J1171" s="65"/>
      <c r="K1171" s="170"/>
    </row>
    <row r="1172" spans="1:13" hidden="1" outlineLevel="1">
      <c r="A1172" t="s">
        <v>927</v>
      </c>
      <c r="C1172" s="65"/>
      <c r="D1172" s="65"/>
      <c r="E1172" s="162"/>
      <c r="F1172" s="96"/>
      <c r="G1172" s="163"/>
      <c r="H1172" s="164"/>
      <c r="I1172" s="164"/>
      <c r="J1172" s="65"/>
      <c r="K1172" s="170"/>
    </row>
    <row r="1173" spans="1:13" collapsed="1">
      <c r="A1173" t="s">
        <v>928</v>
      </c>
      <c r="B1173" s="65" t="s">
        <v>922</v>
      </c>
      <c r="D1173" s="65"/>
      <c r="E1173" s="162"/>
      <c r="F1173" s="96"/>
      <c r="G1173" s="163"/>
      <c r="H1173" s="164"/>
      <c r="I1173" s="164"/>
      <c r="J1173" s="65"/>
      <c r="K1173" s="170"/>
    </row>
    <row r="1174" spans="1:13">
      <c r="A1174" t="s">
        <v>929</v>
      </c>
      <c r="B1174" s="65" t="s">
        <v>870</v>
      </c>
      <c r="D1174" s="65"/>
      <c r="E1174" s="162"/>
      <c r="F1174" s="96"/>
      <c r="G1174" s="163"/>
      <c r="H1174" s="164"/>
      <c r="I1174" s="164"/>
      <c r="J1174" s="65"/>
      <c r="K1174" s="218"/>
      <c r="L1174" s="166">
        <f>I1177</f>
        <v>45.44</v>
      </c>
      <c r="M1174" t="s">
        <v>82</v>
      </c>
    </row>
    <row r="1175" spans="1:13">
      <c r="A1175" t="s">
        <v>931</v>
      </c>
      <c r="C1175" s="65"/>
      <c r="D1175" s="65"/>
      <c r="E1175" s="162"/>
      <c r="F1175" s="96"/>
      <c r="G1175" s="163"/>
      <c r="H1175" s="164"/>
      <c r="I1175" s="164"/>
      <c r="J1175" s="65"/>
      <c r="K1175" s="170"/>
    </row>
    <row r="1176" spans="1:13">
      <c r="A1176" t="s">
        <v>933</v>
      </c>
      <c r="B1176" s="172" t="s">
        <v>1794</v>
      </c>
      <c r="C1176" s="172" t="s">
        <v>1798</v>
      </c>
      <c r="D1176" s="205"/>
      <c r="E1176" s="174">
        <v>1</v>
      </c>
      <c r="F1176" s="224">
        <v>2</v>
      </c>
      <c r="G1176" s="175">
        <v>22.72</v>
      </c>
      <c r="H1176" s="176">
        <v>1</v>
      </c>
      <c r="I1176" s="176">
        <f>H1176*G1176*F1176*E1176</f>
        <v>45.44</v>
      </c>
      <c r="J1176" s="65"/>
      <c r="K1176" s="170"/>
    </row>
    <row r="1177" spans="1:13">
      <c r="A1177" t="s">
        <v>934</v>
      </c>
      <c r="B1177" s="172"/>
      <c r="C1177" s="177">
        <f>21360+680*2</f>
        <v>22720</v>
      </c>
      <c r="D1177" s="205"/>
      <c r="E1177" s="174"/>
      <c r="F1177" s="224"/>
      <c r="G1177" s="175"/>
      <c r="H1177" s="176"/>
      <c r="I1177" s="182">
        <f>I1176</f>
        <v>45.44</v>
      </c>
      <c r="J1177" s="65"/>
      <c r="K1177" s="170"/>
    </row>
    <row r="1178" spans="1:13">
      <c r="A1178" t="s">
        <v>935</v>
      </c>
      <c r="D1178" s="65"/>
      <c r="E1178" s="162"/>
      <c r="F1178" s="96"/>
      <c r="G1178" s="163"/>
      <c r="H1178" s="164"/>
      <c r="I1178" s="164"/>
      <c r="J1178" s="65"/>
      <c r="K1178" s="170"/>
    </row>
    <row r="1179" spans="1:13">
      <c r="A1179" t="s">
        <v>936</v>
      </c>
      <c r="B1179" s="65" t="s">
        <v>926</v>
      </c>
      <c r="D1179" s="65"/>
      <c r="E1179" s="162"/>
      <c r="F1179" s="96"/>
      <c r="G1179" s="163"/>
      <c r="H1179" s="164"/>
      <c r="I1179" s="164"/>
      <c r="J1179" s="65"/>
      <c r="K1179" s="170"/>
    </row>
    <row r="1180" spans="1:13">
      <c r="A1180" t="s">
        <v>938</v>
      </c>
      <c r="B1180" s="65" t="s">
        <v>870</v>
      </c>
      <c r="D1180" s="65"/>
      <c r="E1180" s="162"/>
      <c r="F1180" s="96"/>
      <c r="G1180" s="163"/>
      <c r="H1180" s="164"/>
      <c r="I1180" s="164"/>
      <c r="J1180" s="65"/>
      <c r="K1180" s="170"/>
      <c r="L1180" s="166">
        <f>I1188</f>
        <v>20.420000000000002</v>
      </c>
      <c r="M1180" t="s">
        <v>82</v>
      </c>
    </row>
    <row r="1181" spans="1:13">
      <c r="A1181" t="s">
        <v>940</v>
      </c>
      <c r="C1181" s="65"/>
      <c r="D1181" s="65"/>
      <c r="E1181" s="162"/>
      <c r="F1181" s="96"/>
      <c r="G1181" s="163"/>
      <c r="H1181" s="164"/>
      <c r="I1181" s="164"/>
      <c r="J1181" s="65"/>
      <c r="K1181" s="170"/>
    </row>
    <row r="1182" spans="1:13" hidden="1" outlineLevel="1">
      <c r="A1182" t="s">
        <v>942</v>
      </c>
      <c r="C1182" s="65" t="s">
        <v>930</v>
      </c>
      <c r="D1182" s="65"/>
      <c r="E1182" s="162"/>
      <c r="F1182" s="96"/>
      <c r="G1182" s="163"/>
      <c r="H1182" s="164"/>
      <c r="I1182" s="164"/>
      <c r="J1182" s="65"/>
      <c r="K1182" s="170"/>
    </row>
    <row r="1183" spans="1:13" hidden="1" outlineLevel="1">
      <c r="A1183" t="s">
        <v>944</v>
      </c>
      <c r="C1183" s="65" t="s">
        <v>932</v>
      </c>
      <c r="D1183" s="65"/>
      <c r="E1183" s="162"/>
      <c r="F1183" s="96"/>
      <c r="G1183" s="163"/>
      <c r="H1183" s="164"/>
      <c r="I1183" s="164"/>
      <c r="J1183" s="65"/>
      <c r="K1183" s="170"/>
      <c r="M1183" t="s">
        <v>82</v>
      </c>
    </row>
    <row r="1184" spans="1:13" hidden="1" outlineLevel="1">
      <c r="A1184" t="s">
        <v>946</v>
      </c>
      <c r="C1184" s="65" t="s">
        <v>870</v>
      </c>
      <c r="D1184" s="65"/>
      <c r="E1184" s="162"/>
      <c r="F1184" s="96"/>
      <c r="G1184" s="163"/>
      <c r="H1184" s="164"/>
      <c r="I1184" s="164"/>
      <c r="J1184" s="65"/>
      <c r="K1184" s="170"/>
      <c r="M1184" t="s">
        <v>82</v>
      </c>
    </row>
    <row r="1185" spans="1:13" hidden="1" outlineLevel="1">
      <c r="A1185" t="s">
        <v>948</v>
      </c>
      <c r="C1185" s="65" t="s">
        <v>850</v>
      </c>
      <c r="D1185" s="65"/>
      <c r="E1185" s="162"/>
      <c r="F1185" s="96"/>
      <c r="G1185" s="163"/>
      <c r="H1185" s="164"/>
      <c r="I1185" s="164"/>
      <c r="J1185" s="65"/>
      <c r="K1185" s="170"/>
      <c r="M1185" t="s">
        <v>82</v>
      </c>
    </row>
    <row r="1186" spans="1:13" hidden="1" outlineLevel="1">
      <c r="A1186" t="s">
        <v>950</v>
      </c>
      <c r="C1186" s="65"/>
      <c r="D1186" s="65"/>
      <c r="E1186" s="162"/>
      <c r="F1186" s="96"/>
      <c r="G1186" s="163"/>
      <c r="H1186" s="164"/>
      <c r="I1186" s="164"/>
      <c r="J1186" s="65"/>
      <c r="K1186" s="170"/>
    </row>
    <row r="1187" spans="1:13" collapsed="1">
      <c r="A1187" t="s">
        <v>951</v>
      </c>
      <c r="B1187" s="172" t="s">
        <v>1794</v>
      </c>
      <c r="C1187" s="183" t="s">
        <v>1921</v>
      </c>
      <c r="D1187" s="205"/>
      <c r="E1187" s="174">
        <v>1</v>
      </c>
      <c r="F1187" s="224">
        <v>1</v>
      </c>
      <c r="G1187" s="175">
        <v>20.420000000000002</v>
      </c>
      <c r="H1187" s="176">
        <v>1</v>
      </c>
      <c r="I1187" s="176">
        <f>H1187*G1187*F1187*E1187</f>
        <v>20.420000000000002</v>
      </c>
      <c r="J1187" s="65"/>
      <c r="K1187" s="170"/>
    </row>
    <row r="1188" spans="1:13">
      <c r="A1188" t="s">
        <v>953</v>
      </c>
      <c r="B1188" s="172"/>
      <c r="C1188" s="177">
        <f>5105*4</f>
        <v>20420</v>
      </c>
      <c r="D1188" s="205"/>
      <c r="E1188" s="174"/>
      <c r="F1188" s="224"/>
      <c r="G1188" s="175"/>
      <c r="H1188" s="176"/>
      <c r="I1188" s="182">
        <f>I1187</f>
        <v>20.420000000000002</v>
      </c>
      <c r="J1188" s="65"/>
      <c r="K1188" s="170"/>
    </row>
    <row r="1189" spans="1:13">
      <c r="A1189" t="s">
        <v>954</v>
      </c>
      <c r="D1189" s="65"/>
      <c r="E1189" s="162"/>
      <c r="F1189" s="96"/>
      <c r="G1189" s="163"/>
      <c r="H1189" s="164"/>
      <c r="I1189" s="164"/>
      <c r="J1189" s="65"/>
      <c r="K1189" s="170"/>
    </row>
    <row r="1190" spans="1:13">
      <c r="A1190" t="s">
        <v>955</v>
      </c>
      <c r="B1190" s="187" t="s">
        <v>937</v>
      </c>
      <c r="D1190" s="65"/>
      <c r="E1190" s="162"/>
      <c r="F1190" s="96"/>
      <c r="G1190" s="163"/>
      <c r="H1190" s="164"/>
      <c r="I1190" s="164"/>
      <c r="J1190" s="65"/>
      <c r="K1190" s="170"/>
    </row>
    <row r="1191" spans="1:13">
      <c r="A1191" t="s">
        <v>956</v>
      </c>
      <c r="B1191" s="65" t="s">
        <v>939</v>
      </c>
      <c r="D1191" s="65"/>
      <c r="E1191" s="162"/>
      <c r="F1191" s="96"/>
      <c r="G1191" s="163"/>
      <c r="H1191" s="164"/>
      <c r="I1191" s="164"/>
      <c r="J1191" s="65"/>
      <c r="K1191" s="170"/>
    </row>
    <row r="1192" spans="1:13">
      <c r="A1192" t="s">
        <v>957</v>
      </c>
      <c r="B1192" s="65" t="s">
        <v>941</v>
      </c>
      <c r="D1192" s="65"/>
      <c r="E1192" s="162"/>
      <c r="F1192" s="96"/>
      <c r="G1192" s="163"/>
      <c r="H1192" s="164"/>
      <c r="I1192" s="164"/>
      <c r="J1192" s="65"/>
      <c r="K1192" s="170"/>
    </row>
    <row r="1193" spans="1:13">
      <c r="A1193" t="s">
        <v>959</v>
      </c>
      <c r="B1193" s="65" t="s">
        <v>943</v>
      </c>
      <c r="D1193" s="65"/>
      <c r="E1193" s="162"/>
      <c r="F1193" s="96"/>
      <c r="G1193" s="163"/>
      <c r="H1193" s="164"/>
      <c r="I1193" s="164"/>
      <c r="J1193" s="65"/>
      <c r="K1193" s="170"/>
    </row>
    <row r="1194" spans="1:13" hidden="1" outlineLevel="1">
      <c r="A1194" t="s">
        <v>960</v>
      </c>
      <c r="C1194" s="65" t="s">
        <v>945</v>
      </c>
      <c r="D1194" s="65"/>
      <c r="E1194" s="162"/>
      <c r="F1194" s="96"/>
      <c r="G1194" s="163"/>
      <c r="H1194" s="164"/>
      <c r="I1194" s="164"/>
      <c r="J1194" s="65"/>
      <c r="K1194" s="170"/>
      <c r="M1194" t="s">
        <v>82</v>
      </c>
    </row>
    <row r="1195" spans="1:13" hidden="1" outlineLevel="1">
      <c r="A1195" t="s">
        <v>961</v>
      </c>
      <c r="C1195" s="65" t="s">
        <v>947</v>
      </c>
      <c r="D1195" s="65"/>
      <c r="E1195" s="162"/>
      <c r="F1195" s="96"/>
      <c r="G1195" s="163"/>
      <c r="H1195" s="164"/>
      <c r="I1195" s="164"/>
      <c r="J1195" s="65"/>
      <c r="K1195" s="170"/>
      <c r="M1195" t="s">
        <v>82</v>
      </c>
    </row>
    <row r="1196" spans="1:13" collapsed="1">
      <c r="A1196" t="s">
        <v>962</v>
      </c>
      <c r="B1196" s="65" t="s">
        <v>949</v>
      </c>
      <c r="D1196" s="65"/>
      <c r="E1196" s="162"/>
      <c r="F1196" s="96"/>
      <c r="G1196" s="163"/>
      <c r="H1196" s="164"/>
      <c r="I1196" s="164"/>
      <c r="J1196" s="65"/>
      <c r="K1196" s="170"/>
      <c r="L1196" s="166">
        <f>I1199</f>
        <v>16</v>
      </c>
      <c r="M1196" t="s">
        <v>82</v>
      </c>
    </row>
    <row r="1197" spans="1:13">
      <c r="A1197" t="s">
        <v>963</v>
      </c>
      <c r="C1197" s="65"/>
      <c r="D1197" s="65"/>
      <c r="E1197" s="162"/>
      <c r="F1197" s="96"/>
      <c r="G1197" s="163"/>
      <c r="H1197" s="164"/>
      <c r="I1197" s="164"/>
      <c r="J1197" s="65"/>
      <c r="K1197" s="170"/>
    </row>
    <row r="1198" spans="1:13">
      <c r="A1198" t="s">
        <v>965</v>
      </c>
      <c r="B1198" s="172" t="s">
        <v>1794</v>
      </c>
      <c r="C1198" s="172" t="s">
        <v>1922</v>
      </c>
      <c r="D1198" s="205"/>
      <c r="E1198" s="174">
        <v>1</v>
      </c>
      <c r="F1198" s="224">
        <v>1</v>
      </c>
      <c r="G1198" s="175">
        <v>16</v>
      </c>
      <c r="H1198" s="176">
        <v>1</v>
      </c>
      <c r="I1198" s="176">
        <f>H1198*G1198*F1198*E1198</f>
        <v>16</v>
      </c>
      <c r="J1198" s="65"/>
      <c r="K1198" s="170"/>
    </row>
    <row r="1199" spans="1:13">
      <c r="A1199" t="s">
        <v>967</v>
      </c>
      <c r="B1199" s="172"/>
      <c r="C1199" s="177">
        <f>6000+5000*2</f>
        <v>16000</v>
      </c>
      <c r="D1199" s="205"/>
      <c r="E1199" s="174"/>
      <c r="F1199" s="224"/>
      <c r="G1199" s="175"/>
      <c r="H1199" s="176"/>
      <c r="I1199" s="182">
        <f>I1198</f>
        <v>16</v>
      </c>
      <c r="J1199" s="65"/>
      <c r="K1199" s="170"/>
    </row>
    <row r="1200" spans="1:13">
      <c r="A1200" t="s">
        <v>969</v>
      </c>
      <c r="D1200" s="65"/>
      <c r="E1200" s="162"/>
      <c r="F1200" s="96"/>
      <c r="G1200" s="163"/>
      <c r="H1200" s="164"/>
      <c r="I1200" s="164"/>
      <c r="J1200" s="65"/>
      <c r="K1200" s="170"/>
    </row>
    <row r="1201" spans="1:13">
      <c r="A1201" t="s">
        <v>971</v>
      </c>
      <c r="B1201" s="65" t="s">
        <v>952</v>
      </c>
      <c r="D1201" s="65"/>
      <c r="E1201" s="162"/>
      <c r="F1201" s="96"/>
      <c r="G1201" s="163"/>
      <c r="H1201" s="164"/>
      <c r="I1201" s="164"/>
      <c r="J1201" s="65"/>
      <c r="K1201" s="170"/>
    </row>
    <row r="1202" spans="1:13">
      <c r="A1202" t="s">
        <v>972</v>
      </c>
      <c r="B1202" s="65" t="s">
        <v>945</v>
      </c>
      <c r="D1202" s="65"/>
      <c r="E1202" s="162"/>
      <c r="F1202" s="96"/>
      <c r="G1202" s="163"/>
      <c r="H1202" s="164"/>
      <c r="I1202" s="164"/>
      <c r="J1202" s="65"/>
      <c r="K1202" s="170"/>
      <c r="L1202" s="166">
        <f>I1207</f>
        <v>24</v>
      </c>
      <c r="M1202" t="s">
        <v>82</v>
      </c>
    </row>
    <row r="1203" spans="1:13" hidden="1" outlineLevel="1">
      <c r="A1203" t="s">
        <v>974</v>
      </c>
      <c r="C1203" s="65" t="s">
        <v>947</v>
      </c>
      <c r="D1203" s="65"/>
      <c r="E1203" s="162"/>
      <c r="F1203" s="96"/>
      <c r="G1203" s="163"/>
      <c r="H1203" s="164"/>
      <c r="I1203" s="164"/>
      <c r="J1203" s="65"/>
      <c r="K1203" s="170"/>
      <c r="M1203" t="s">
        <v>82</v>
      </c>
    </row>
    <row r="1204" spans="1:13" hidden="1" outlineLevel="1">
      <c r="A1204" t="s">
        <v>975</v>
      </c>
      <c r="C1204" s="65" t="s">
        <v>949</v>
      </c>
      <c r="D1204" s="65"/>
      <c r="E1204" s="162"/>
      <c r="F1204" s="96"/>
      <c r="G1204" s="163"/>
      <c r="H1204" s="164"/>
      <c r="I1204" s="164"/>
      <c r="J1204" s="65"/>
      <c r="K1204" s="170"/>
      <c r="M1204" t="s">
        <v>82</v>
      </c>
    </row>
    <row r="1205" spans="1:13" collapsed="1">
      <c r="A1205" t="s">
        <v>977</v>
      </c>
      <c r="C1205" s="65"/>
      <c r="D1205" s="65"/>
      <c r="E1205" s="162"/>
      <c r="F1205" s="96"/>
      <c r="G1205" s="163"/>
      <c r="H1205" s="164"/>
      <c r="I1205" s="164"/>
      <c r="J1205" s="65"/>
      <c r="K1205" s="170"/>
    </row>
    <row r="1206" spans="1:13">
      <c r="A1206" t="s">
        <v>979</v>
      </c>
      <c r="B1206" s="172" t="s">
        <v>1794</v>
      </c>
      <c r="C1206" s="172" t="s">
        <v>1923</v>
      </c>
      <c r="D1206" s="205"/>
      <c r="E1206" s="174">
        <v>1</v>
      </c>
      <c r="F1206" s="224">
        <v>1</v>
      </c>
      <c r="G1206" s="175">
        <v>24</v>
      </c>
      <c r="H1206" s="176">
        <v>1</v>
      </c>
      <c r="I1206" s="176">
        <f>H1206*G1206*F1206*E1206</f>
        <v>24</v>
      </c>
      <c r="J1206" s="65"/>
      <c r="K1206" s="170"/>
    </row>
    <row r="1207" spans="1:13">
      <c r="A1207" t="s">
        <v>981</v>
      </c>
      <c r="B1207" s="172"/>
      <c r="C1207" s="177">
        <f>3000*8</f>
        <v>24000</v>
      </c>
      <c r="D1207" s="205"/>
      <c r="E1207" s="174"/>
      <c r="F1207" s="224"/>
      <c r="G1207" s="175"/>
      <c r="H1207" s="176"/>
      <c r="I1207" s="182">
        <f>I1206</f>
        <v>24</v>
      </c>
      <c r="J1207" s="65"/>
      <c r="K1207" s="170"/>
    </row>
    <row r="1208" spans="1:13">
      <c r="A1208" t="s">
        <v>982</v>
      </c>
      <c r="D1208" s="65"/>
      <c r="E1208" s="162"/>
      <c r="F1208" s="96"/>
      <c r="G1208" s="163"/>
      <c r="H1208" s="164"/>
      <c r="I1208" s="164"/>
      <c r="J1208" s="65"/>
      <c r="K1208" s="170"/>
    </row>
    <row r="1209" spans="1:13">
      <c r="A1209" t="s">
        <v>983</v>
      </c>
      <c r="B1209" s="65" t="s">
        <v>958</v>
      </c>
      <c r="D1209" s="65"/>
      <c r="E1209" s="162"/>
      <c r="F1209" s="96"/>
      <c r="G1209" s="163"/>
      <c r="H1209" s="164"/>
      <c r="I1209" s="164"/>
      <c r="J1209" s="65"/>
      <c r="K1209" s="170"/>
    </row>
    <row r="1210" spans="1:13">
      <c r="A1210" t="s">
        <v>985</v>
      </c>
      <c r="B1210" s="65" t="s">
        <v>945</v>
      </c>
      <c r="D1210" s="65"/>
      <c r="E1210" s="162"/>
      <c r="F1210" s="96"/>
      <c r="G1210" s="163"/>
      <c r="H1210" s="164"/>
      <c r="I1210" s="164"/>
      <c r="J1210" s="65"/>
      <c r="K1210" s="170"/>
      <c r="L1210" s="166">
        <f>I1238</f>
        <v>71.92</v>
      </c>
      <c r="M1210" t="s">
        <v>82</v>
      </c>
    </row>
    <row r="1211" spans="1:13" hidden="1" outlineLevel="1">
      <c r="A1211" t="s">
        <v>987</v>
      </c>
      <c r="C1211" s="65" t="s">
        <v>947</v>
      </c>
      <c r="D1211" s="65"/>
      <c r="E1211" s="162"/>
      <c r="F1211" s="96"/>
      <c r="G1211" s="163"/>
      <c r="H1211" s="164"/>
      <c r="I1211" s="164"/>
      <c r="J1211" s="65"/>
      <c r="K1211" s="170"/>
      <c r="M1211" t="s">
        <v>82</v>
      </c>
    </row>
    <row r="1212" spans="1:13" hidden="1" outlineLevel="1">
      <c r="A1212" t="s">
        <v>989</v>
      </c>
      <c r="C1212" s="65" t="s">
        <v>949</v>
      </c>
      <c r="D1212" s="65"/>
      <c r="E1212" s="162"/>
      <c r="F1212" s="96"/>
      <c r="G1212" s="163"/>
      <c r="H1212" s="164"/>
      <c r="I1212" s="164"/>
      <c r="J1212" s="65"/>
      <c r="K1212" s="170"/>
      <c r="M1212" t="s">
        <v>82</v>
      </c>
    </row>
    <row r="1213" spans="1:13" collapsed="1">
      <c r="A1213" t="s">
        <v>990</v>
      </c>
      <c r="C1213" s="65"/>
      <c r="D1213" s="65"/>
      <c r="E1213" s="162"/>
      <c r="F1213" s="96"/>
      <c r="G1213" s="163"/>
      <c r="H1213" s="164"/>
      <c r="I1213" s="164"/>
      <c r="J1213" s="65"/>
      <c r="K1213" s="170"/>
    </row>
    <row r="1214" spans="1:13" hidden="1" outlineLevel="1">
      <c r="A1214" t="s">
        <v>992</v>
      </c>
      <c r="C1214" s="187" t="s">
        <v>964</v>
      </c>
      <c r="D1214" s="65"/>
      <c r="E1214" s="162"/>
      <c r="F1214" s="96"/>
      <c r="G1214" s="163"/>
      <c r="H1214" s="164"/>
      <c r="I1214" s="164"/>
      <c r="J1214" s="65"/>
      <c r="K1214" s="170"/>
    </row>
    <row r="1215" spans="1:13" hidden="1" outlineLevel="1">
      <c r="A1215" t="s">
        <v>993</v>
      </c>
      <c r="C1215" s="65" t="s">
        <v>966</v>
      </c>
      <c r="D1215" s="65"/>
      <c r="E1215" s="162"/>
      <c r="F1215" s="96"/>
      <c r="G1215" s="163"/>
      <c r="H1215" s="164"/>
      <c r="I1215" s="164"/>
      <c r="J1215" s="65"/>
      <c r="K1215" s="170"/>
      <c r="M1215" t="s">
        <v>270</v>
      </c>
    </row>
    <row r="1216" spans="1:13" hidden="1" outlineLevel="1">
      <c r="A1216" t="s">
        <v>995</v>
      </c>
      <c r="C1216" s="65" t="s">
        <v>968</v>
      </c>
      <c r="D1216" s="65"/>
      <c r="E1216" s="162"/>
      <c r="F1216" s="96"/>
      <c r="G1216" s="163"/>
      <c r="H1216" s="164"/>
      <c r="I1216" s="164"/>
      <c r="J1216" s="65"/>
      <c r="K1216" s="170"/>
      <c r="M1216" t="s">
        <v>270</v>
      </c>
    </row>
    <row r="1217" spans="1:13" hidden="1" outlineLevel="1">
      <c r="A1217" t="s">
        <v>996</v>
      </c>
      <c r="C1217" s="65" t="s">
        <v>970</v>
      </c>
      <c r="D1217" s="65"/>
      <c r="E1217" s="162"/>
      <c r="F1217" s="96"/>
      <c r="G1217" s="163"/>
      <c r="H1217" s="164"/>
      <c r="I1217" s="164"/>
      <c r="J1217" s="65"/>
      <c r="K1217" s="170"/>
      <c r="M1217" t="s">
        <v>270</v>
      </c>
    </row>
    <row r="1218" spans="1:13" hidden="1" outlineLevel="1">
      <c r="A1218" t="s">
        <v>998</v>
      </c>
      <c r="C1218" s="65"/>
      <c r="D1218" s="65"/>
      <c r="E1218" s="162"/>
      <c r="F1218" s="96"/>
      <c r="G1218" s="163"/>
      <c r="H1218" s="164"/>
      <c r="I1218" s="164"/>
      <c r="J1218" s="65"/>
      <c r="K1218" s="170"/>
    </row>
    <row r="1219" spans="1:13" hidden="1" outlineLevel="1">
      <c r="A1219" t="s">
        <v>1000</v>
      </c>
      <c r="C1219" s="65" t="s">
        <v>973</v>
      </c>
      <c r="D1219" s="65"/>
      <c r="E1219" s="162"/>
      <c r="F1219" s="96"/>
      <c r="G1219" s="163"/>
      <c r="H1219" s="164"/>
      <c r="I1219" s="164"/>
      <c r="J1219" s="65"/>
      <c r="K1219" s="170"/>
      <c r="M1219" t="s">
        <v>270</v>
      </c>
    </row>
    <row r="1220" spans="1:13" hidden="1" outlineLevel="1">
      <c r="A1220" t="s">
        <v>1001</v>
      </c>
      <c r="C1220" s="65"/>
      <c r="D1220" s="65"/>
      <c r="E1220" s="162"/>
      <c r="F1220" s="96"/>
      <c r="G1220" s="163"/>
      <c r="H1220" s="164"/>
      <c r="I1220" s="164"/>
      <c r="J1220" s="65"/>
      <c r="K1220" s="170"/>
    </row>
    <row r="1221" spans="1:13" hidden="1" outlineLevel="1">
      <c r="A1221" t="s">
        <v>1003</v>
      </c>
      <c r="C1221" s="65" t="s">
        <v>976</v>
      </c>
      <c r="D1221" s="65"/>
      <c r="E1221" s="162"/>
      <c r="F1221" s="96"/>
      <c r="G1221" s="163"/>
      <c r="H1221" s="164"/>
      <c r="I1221" s="164"/>
      <c r="J1221" s="65"/>
      <c r="K1221" s="170"/>
      <c r="M1221" t="s">
        <v>82</v>
      </c>
    </row>
    <row r="1222" spans="1:13" hidden="1" outlineLevel="1">
      <c r="A1222" t="s">
        <v>1004</v>
      </c>
      <c r="C1222" s="65" t="s">
        <v>978</v>
      </c>
      <c r="D1222" s="65"/>
      <c r="E1222" s="162"/>
      <c r="F1222" s="96"/>
      <c r="G1222" s="163"/>
      <c r="H1222" s="164"/>
      <c r="I1222" s="164"/>
      <c r="J1222" s="65"/>
      <c r="K1222" s="170"/>
      <c r="M1222" t="s">
        <v>82</v>
      </c>
    </row>
    <row r="1223" spans="1:13" hidden="1" outlineLevel="1">
      <c r="A1223" t="s">
        <v>1006</v>
      </c>
      <c r="C1223" s="65" t="s">
        <v>980</v>
      </c>
      <c r="D1223" s="65"/>
      <c r="E1223" s="162"/>
      <c r="F1223" s="96"/>
      <c r="G1223" s="163"/>
      <c r="H1223" s="164"/>
      <c r="I1223" s="164"/>
      <c r="J1223" s="65"/>
      <c r="K1223" s="170"/>
      <c r="M1223" t="s">
        <v>82</v>
      </c>
    </row>
    <row r="1224" spans="1:13" hidden="1" outlineLevel="1">
      <c r="A1224" t="s">
        <v>1007</v>
      </c>
      <c r="C1224" s="65"/>
      <c r="D1224" s="65"/>
      <c r="E1224" s="162"/>
      <c r="F1224" s="96"/>
      <c r="G1224" s="163"/>
      <c r="H1224" s="164"/>
      <c r="I1224" s="164"/>
      <c r="J1224" s="65"/>
      <c r="K1224" s="170"/>
    </row>
    <row r="1225" spans="1:13" hidden="1" outlineLevel="1">
      <c r="A1225" t="s">
        <v>1009</v>
      </c>
      <c r="C1225" s="65"/>
      <c r="D1225" s="65"/>
      <c r="E1225" s="162"/>
      <c r="F1225" s="96"/>
      <c r="G1225" s="163"/>
      <c r="H1225" s="164"/>
      <c r="I1225" s="164"/>
      <c r="J1225" s="65"/>
      <c r="K1225" s="170"/>
    </row>
    <row r="1226" spans="1:13" hidden="1" outlineLevel="1">
      <c r="A1226" t="s">
        <v>1010</v>
      </c>
      <c r="C1226" s="65" t="s">
        <v>984</v>
      </c>
      <c r="D1226" s="65"/>
      <c r="E1226" s="162"/>
      <c r="F1226" s="96"/>
      <c r="G1226" s="163"/>
      <c r="H1226" s="164"/>
      <c r="I1226" s="164"/>
      <c r="J1226" s="65"/>
      <c r="K1226" s="170"/>
    </row>
    <row r="1227" spans="1:13" hidden="1" outlineLevel="1">
      <c r="A1227" t="s">
        <v>1012</v>
      </c>
      <c r="C1227" s="65" t="s">
        <v>986</v>
      </c>
      <c r="D1227" s="65"/>
      <c r="E1227" s="162"/>
      <c r="F1227" s="96"/>
      <c r="G1227" s="163"/>
      <c r="H1227" s="164"/>
      <c r="I1227" s="164"/>
      <c r="J1227" s="65"/>
      <c r="K1227" s="170"/>
      <c r="M1227" t="s">
        <v>270</v>
      </c>
    </row>
    <row r="1228" spans="1:13" hidden="1" outlineLevel="1">
      <c r="A1228" t="s">
        <v>1013</v>
      </c>
      <c r="C1228" s="65" t="s">
        <v>988</v>
      </c>
      <c r="D1228" s="65"/>
      <c r="E1228" s="162"/>
      <c r="F1228" s="96"/>
      <c r="G1228" s="163"/>
      <c r="H1228" s="164"/>
      <c r="I1228" s="164"/>
      <c r="J1228" s="65"/>
      <c r="K1228" s="170"/>
      <c r="M1228" t="s">
        <v>270</v>
      </c>
    </row>
    <row r="1229" spans="1:13" hidden="1" outlineLevel="1">
      <c r="A1229" t="s">
        <v>1015</v>
      </c>
      <c r="C1229" s="65"/>
      <c r="D1229" s="65"/>
      <c r="E1229" s="162"/>
      <c r="F1229" s="96"/>
      <c r="G1229" s="163"/>
      <c r="H1229" s="164"/>
      <c r="I1229" s="164"/>
      <c r="J1229" s="65"/>
      <c r="K1229" s="170"/>
    </row>
    <row r="1230" spans="1:13" hidden="1" outlineLevel="1">
      <c r="A1230" t="s">
        <v>1016</v>
      </c>
      <c r="C1230" s="65" t="s">
        <v>991</v>
      </c>
      <c r="D1230" s="65"/>
      <c r="E1230" s="162"/>
      <c r="F1230" s="96"/>
      <c r="G1230" s="163"/>
      <c r="H1230" s="164"/>
      <c r="I1230" s="164"/>
      <c r="J1230" s="65"/>
      <c r="K1230" s="170"/>
      <c r="M1230" t="s">
        <v>82</v>
      </c>
    </row>
    <row r="1231" spans="1:13" hidden="1" outlineLevel="1">
      <c r="A1231" t="s">
        <v>1018</v>
      </c>
      <c r="C1231" s="65"/>
      <c r="D1231" s="65"/>
      <c r="E1231" s="162"/>
      <c r="F1231" s="96"/>
      <c r="G1231" s="163"/>
      <c r="H1231" s="164"/>
      <c r="I1231" s="164"/>
      <c r="J1231" s="65"/>
      <c r="K1231" s="170"/>
    </row>
    <row r="1232" spans="1:13" hidden="1" outlineLevel="1">
      <c r="A1232" t="s">
        <v>1019</v>
      </c>
      <c r="C1232" s="65" t="s">
        <v>994</v>
      </c>
      <c r="D1232" s="65"/>
      <c r="E1232" s="162"/>
      <c r="F1232" s="96"/>
      <c r="G1232" s="163"/>
      <c r="H1232" s="164"/>
      <c r="I1232" s="164"/>
      <c r="J1232" s="65"/>
      <c r="K1232" s="170"/>
      <c r="M1232" t="s">
        <v>222</v>
      </c>
    </row>
    <row r="1233" spans="1:13" hidden="1" outlineLevel="1">
      <c r="A1233" t="s">
        <v>1021</v>
      </c>
      <c r="C1233" s="65"/>
      <c r="D1233" s="65"/>
      <c r="E1233" s="162"/>
      <c r="F1233" s="96"/>
      <c r="G1233" s="163"/>
      <c r="H1233" s="164"/>
      <c r="I1233" s="164"/>
      <c r="J1233" s="65"/>
      <c r="K1233" s="170"/>
    </row>
    <row r="1234" spans="1:13" hidden="1" outlineLevel="1">
      <c r="A1234" t="s">
        <v>1022</v>
      </c>
      <c r="C1234" s="65" t="s">
        <v>997</v>
      </c>
      <c r="D1234" s="65"/>
      <c r="E1234" s="162"/>
      <c r="F1234" s="96"/>
      <c r="G1234" s="163"/>
      <c r="H1234" s="164"/>
      <c r="I1234" s="164"/>
      <c r="J1234" s="65"/>
      <c r="K1234" s="170"/>
      <c r="M1234" t="s">
        <v>270</v>
      </c>
    </row>
    <row r="1235" spans="1:13" hidden="1" outlineLevel="1">
      <c r="A1235" t="s">
        <v>1024</v>
      </c>
      <c r="C1235" s="65" t="s">
        <v>999</v>
      </c>
      <c r="D1235" s="65"/>
      <c r="E1235" s="162"/>
      <c r="F1235" s="96"/>
      <c r="G1235" s="163"/>
      <c r="H1235" s="164"/>
      <c r="I1235" s="164"/>
      <c r="J1235" s="65"/>
      <c r="K1235" s="170"/>
    </row>
    <row r="1236" spans="1:13" hidden="1" outlineLevel="1">
      <c r="A1236" t="s">
        <v>1025</v>
      </c>
      <c r="C1236" s="65"/>
      <c r="D1236" s="65"/>
      <c r="E1236" s="162"/>
      <c r="F1236" s="96"/>
      <c r="G1236" s="163"/>
      <c r="H1236" s="164"/>
      <c r="I1236" s="164"/>
      <c r="J1236" s="65"/>
      <c r="K1236" s="170"/>
    </row>
    <row r="1237" spans="1:13" collapsed="1">
      <c r="A1237" t="s">
        <v>1027</v>
      </c>
      <c r="B1237" s="172" t="s">
        <v>1794</v>
      </c>
      <c r="C1237" s="172" t="s">
        <v>1924</v>
      </c>
      <c r="D1237" s="205"/>
      <c r="E1237" s="174">
        <v>1</v>
      </c>
      <c r="F1237" s="224">
        <v>1</v>
      </c>
      <c r="G1237" s="175">
        <v>71.92</v>
      </c>
      <c r="H1237" s="176">
        <v>1</v>
      </c>
      <c r="I1237" s="176">
        <f>H1237*G1237*F1237*E1237</f>
        <v>71.92</v>
      </c>
      <c r="J1237" s="65"/>
      <c r="K1237" s="170"/>
    </row>
    <row r="1238" spans="1:13">
      <c r="A1238" t="s">
        <v>1028</v>
      </c>
      <c r="B1238" s="172"/>
      <c r="C1238" s="177">
        <f>21360*2+7300*4</f>
        <v>71920</v>
      </c>
      <c r="D1238" s="205"/>
      <c r="E1238" s="174"/>
      <c r="F1238" s="224"/>
      <c r="G1238" s="175"/>
      <c r="H1238" s="176"/>
      <c r="I1238" s="182">
        <f>I1237</f>
        <v>71.92</v>
      </c>
      <c r="J1238" s="65"/>
      <c r="K1238" s="170"/>
    </row>
    <row r="1239" spans="1:13">
      <c r="A1239" t="s">
        <v>1030</v>
      </c>
      <c r="D1239" s="65"/>
      <c r="E1239" s="162"/>
      <c r="F1239" s="96"/>
      <c r="G1239" s="163"/>
      <c r="H1239" s="164"/>
      <c r="I1239" s="164"/>
      <c r="J1239" s="65"/>
      <c r="K1239" s="170"/>
    </row>
    <row r="1240" spans="1:13">
      <c r="A1240" t="s">
        <v>1032</v>
      </c>
      <c r="B1240" s="187" t="s">
        <v>1002</v>
      </c>
      <c r="D1240" s="65"/>
      <c r="E1240" s="162"/>
      <c r="F1240" s="96"/>
      <c r="G1240" s="163"/>
      <c r="H1240" s="164"/>
      <c r="I1240" s="164"/>
      <c r="J1240" s="65"/>
      <c r="K1240" s="170"/>
    </row>
    <row r="1241" spans="1:13" hidden="1" outlineLevel="1">
      <c r="A1241" t="s">
        <v>1034</v>
      </c>
      <c r="B1241" s="65" t="s">
        <v>328</v>
      </c>
      <c r="D1241" s="65"/>
      <c r="E1241" s="162"/>
      <c r="F1241" s="96"/>
      <c r="G1241" s="163"/>
      <c r="H1241" s="164"/>
      <c r="I1241" s="164"/>
      <c r="J1241" s="65"/>
      <c r="K1241" s="170"/>
    </row>
    <row r="1242" spans="1:13" hidden="1" outlineLevel="1">
      <c r="A1242" t="s">
        <v>1035</v>
      </c>
      <c r="B1242" s="65" t="s">
        <v>1005</v>
      </c>
      <c r="D1242" s="65"/>
      <c r="E1242" s="162"/>
      <c r="F1242" s="96"/>
      <c r="G1242" s="163"/>
      <c r="H1242" s="164"/>
      <c r="I1242" s="164"/>
      <c r="J1242" s="65"/>
      <c r="K1242" s="170"/>
      <c r="M1242" t="s">
        <v>270</v>
      </c>
    </row>
    <row r="1243" spans="1:13" hidden="1" outlineLevel="1">
      <c r="A1243" t="s">
        <v>1036</v>
      </c>
      <c r="C1243" s="65"/>
      <c r="D1243" s="65"/>
      <c r="E1243" s="162"/>
      <c r="F1243" s="96"/>
      <c r="G1243" s="163"/>
      <c r="H1243" s="164"/>
      <c r="I1243" s="164"/>
      <c r="J1243" s="65"/>
      <c r="K1243" s="170"/>
    </row>
    <row r="1244" spans="1:13" hidden="1" outlineLevel="1">
      <c r="A1244" t="s">
        <v>1037</v>
      </c>
      <c r="C1244" s="65"/>
      <c r="D1244" s="65"/>
      <c r="E1244" s="162"/>
      <c r="F1244" s="96"/>
      <c r="G1244" s="163"/>
      <c r="H1244" s="164"/>
      <c r="I1244" s="164"/>
      <c r="J1244" s="65"/>
      <c r="K1244" s="170"/>
    </row>
    <row r="1245" spans="1:13" hidden="1" outlineLevel="1">
      <c r="A1245" t="s">
        <v>1038</v>
      </c>
      <c r="C1245" s="65"/>
      <c r="D1245" s="65"/>
      <c r="E1245" s="162"/>
      <c r="F1245" s="96"/>
      <c r="G1245" s="163"/>
      <c r="H1245" s="164"/>
      <c r="I1245" s="164"/>
      <c r="J1245" s="65"/>
      <c r="K1245" s="170"/>
    </row>
    <row r="1246" spans="1:13" hidden="1" outlineLevel="1">
      <c r="A1246" t="s">
        <v>1040</v>
      </c>
      <c r="C1246" s="65" t="s">
        <v>1008</v>
      </c>
      <c r="D1246" s="65"/>
      <c r="E1246" s="162"/>
      <c r="F1246" s="96"/>
      <c r="G1246" s="163"/>
      <c r="H1246" s="164"/>
      <c r="I1246" s="164"/>
      <c r="J1246" s="65"/>
      <c r="K1246" s="170"/>
      <c r="M1246" t="s">
        <v>270</v>
      </c>
    </row>
    <row r="1247" spans="1:13" hidden="1" outlineLevel="1">
      <c r="A1247" t="s">
        <v>1041</v>
      </c>
      <c r="C1247" s="65"/>
      <c r="D1247" s="65"/>
      <c r="E1247" s="162"/>
      <c r="F1247" s="96"/>
      <c r="G1247" s="163"/>
      <c r="H1247" s="164"/>
      <c r="I1247" s="164"/>
      <c r="J1247" s="65"/>
      <c r="K1247" s="170"/>
    </row>
    <row r="1248" spans="1:13" hidden="1" outlineLevel="1">
      <c r="A1248" t="s">
        <v>1042</v>
      </c>
      <c r="C1248" s="65" t="s">
        <v>1011</v>
      </c>
      <c r="D1248" s="65"/>
      <c r="E1248" s="162"/>
      <c r="F1248" s="96"/>
      <c r="G1248" s="163"/>
      <c r="H1248" s="164"/>
      <c r="I1248" s="164"/>
      <c r="J1248" s="65"/>
      <c r="K1248" s="170"/>
      <c r="M1248" t="s">
        <v>82</v>
      </c>
    </row>
    <row r="1249" spans="1:13" hidden="1" outlineLevel="1">
      <c r="A1249" t="s">
        <v>1043</v>
      </c>
      <c r="C1249" s="65"/>
      <c r="D1249" s="65"/>
      <c r="E1249" s="162"/>
      <c r="F1249" s="96"/>
      <c r="G1249" s="163"/>
      <c r="H1249" s="164"/>
      <c r="I1249" s="164"/>
      <c r="J1249" s="65"/>
      <c r="K1249" s="170"/>
    </row>
    <row r="1250" spans="1:13" hidden="1" outlineLevel="1">
      <c r="A1250" t="s">
        <v>1044</v>
      </c>
      <c r="C1250" s="65" t="s">
        <v>1014</v>
      </c>
      <c r="D1250" s="65"/>
      <c r="E1250" s="162"/>
      <c r="F1250" s="96"/>
      <c r="G1250" s="163"/>
      <c r="H1250" s="164"/>
      <c r="I1250" s="164"/>
      <c r="J1250" s="65"/>
      <c r="K1250" s="170"/>
      <c r="M1250" t="s">
        <v>270</v>
      </c>
    </row>
    <row r="1251" spans="1:13" hidden="1" outlineLevel="1">
      <c r="A1251" t="s">
        <v>1046</v>
      </c>
      <c r="C1251" s="65"/>
      <c r="D1251" s="65"/>
      <c r="E1251" s="162"/>
      <c r="F1251" s="96"/>
      <c r="G1251" s="163"/>
      <c r="H1251" s="164"/>
      <c r="I1251" s="164"/>
      <c r="J1251" s="65"/>
      <c r="K1251" s="170"/>
    </row>
    <row r="1252" spans="1:13" hidden="1" outlineLevel="1">
      <c r="A1252" t="s">
        <v>1047</v>
      </c>
      <c r="C1252" s="65" t="s">
        <v>1017</v>
      </c>
      <c r="D1252" s="65"/>
      <c r="E1252" s="162"/>
      <c r="F1252" s="96"/>
      <c r="G1252" s="163"/>
      <c r="H1252" s="164"/>
      <c r="I1252" s="164"/>
      <c r="J1252" s="65"/>
      <c r="K1252" s="170"/>
      <c r="M1252" t="s">
        <v>82</v>
      </c>
    </row>
    <row r="1253" spans="1:13" hidden="1" outlineLevel="1">
      <c r="A1253" t="s">
        <v>1049</v>
      </c>
      <c r="C1253" s="65"/>
      <c r="D1253" s="65"/>
      <c r="E1253" s="162"/>
      <c r="F1253" s="96"/>
      <c r="G1253" s="163"/>
      <c r="H1253" s="164"/>
      <c r="I1253" s="164"/>
      <c r="J1253" s="65"/>
      <c r="K1253" s="170"/>
    </row>
    <row r="1254" spans="1:13" hidden="1" outlineLevel="1">
      <c r="A1254" t="s">
        <v>1051</v>
      </c>
      <c r="C1254" s="65" t="s">
        <v>1020</v>
      </c>
      <c r="D1254" s="65"/>
      <c r="E1254" s="162"/>
      <c r="F1254" s="96"/>
      <c r="G1254" s="163"/>
      <c r="H1254" s="164"/>
      <c r="I1254" s="164"/>
      <c r="J1254" s="65"/>
      <c r="K1254" s="170"/>
      <c r="M1254" t="s">
        <v>82</v>
      </c>
    </row>
    <row r="1255" spans="1:13" hidden="1" outlineLevel="1">
      <c r="A1255" t="s">
        <v>1052</v>
      </c>
      <c r="C1255" s="65"/>
      <c r="D1255" s="65"/>
      <c r="E1255" s="162"/>
      <c r="F1255" s="96"/>
      <c r="G1255" s="163"/>
      <c r="H1255" s="164"/>
      <c r="I1255" s="164"/>
      <c r="J1255" s="65"/>
      <c r="K1255" s="170"/>
    </row>
    <row r="1256" spans="1:13" hidden="1" outlineLevel="1">
      <c r="A1256" t="s">
        <v>1053</v>
      </c>
      <c r="C1256" s="65" t="s">
        <v>1023</v>
      </c>
      <c r="D1256" s="65"/>
      <c r="E1256" s="162"/>
      <c r="F1256" s="96"/>
      <c r="G1256" s="163"/>
      <c r="H1256" s="164"/>
      <c r="I1256" s="164"/>
      <c r="J1256" s="65"/>
      <c r="K1256" s="170"/>
      <c r="M1256" t="s">
        <v>82</v>
      </c>
    </row>
    <row r="1257" spans="1:13" hidden="1" outlineLevel="1">
      <c r="A1257" t="s">
        <v>1054</v>
      </c>
      <c r="C1257" s="65"/>
      <c r="D1257" s="65"/>
      <c r="E1257" s="162"/>
      <c r="F1257" s="96"/>
      <c r="G1257" s="163"/>
      <c r="H1257" s="164"/>
      <c r="I1257" s="164"/>
      <c r="J1257" s="65"/>
      <c r="K1257" s="170"/>
    </row>
    <row r="1258" spans="1:13" hidden="1" outlineLevel="1">
      <c r="A1258" t="s">
        <v>1055</v>
      </c>
      <c r="C1258" s="65" t="s">
        <v>1026</v>
      </c>
      <c r="D1258" s="65"/>
      <c r="E1258" s="162"/>
      <c r="F1258" s="96"/>
      <c r="G1258" s="163"/>
      <c r="H1258" s="164"/>
      <c r="I1258" s="164"/>
      <c r="J1258" s="65"/>
      <c r="K1258" s="170"/>
      <c r="M1258" t="s">
        <v>82</v>
      </c>
    </row>
    <row r="1259" spans="1:13" hidden="1" outlineLevel="1">
      <c r="A1259" t="s">
        <v>1056</v>
      </c>
      <c r="C1259" s="65"/>
      <c r="D1259" s="65"/>
      <c r="E1259" s="162"/>
      <c r="F1259" s="96"/>
      <c r="G1259" s="163"/>
      <c r="H1259" s="164"/>
      <c r="I1259" s="164"/>
      <c r="J1259" s="65"/>
      <c r="K1259" s="170"/>
    </row>
    <row r="1260" spans="1:13" hidden="1" outlineLevel="1">
      <c r="A1260" t="s">
        <v>1057</v>
      </c>
      <c r="C1260" s="187" t="s">
        <v>1029</v>
      </c>
      <c r="D1260" s="65"/>
      <c r="E1260" s="162"/>
      <c r="F1260" s="96"/>
      <c r="G1260" s="163"/>
      <c r="H1260" s="164"/>
      <c r="I1260" s="164"/>
      <c r="J1260" s="65"/>
      <c r="K1260" s="170"/>
    </row>
    <row r="1261" spans="1:13" hidden="1" outlineLevel="1">
      <c r="A1261" t="s">
        <v>1058</v>
      </c>
      <c r="C1261" s="219" t="s">
        <v>1031</v>
      </c>
      <c r="D1261" s="65"/>
      <c r="E1261" s="162"/>
      <c r="F1261" s="96"/>
      <c r="G1261" s="163"/>
      <c r="H1261" s="164"/>
      <c r="I1261" s="164"/>
      <c r="J1261" s="65"/>
      <c r="K1261" s="170"/>
    </row>
    <row r="1262" spans="1:13" hidden="1" outlineLevel="1">
      <c r="A1262" t="s">
        <v>1060</v>
      </c>
      <c r="C1262" s="65" t="s">
        <v>1033</v>
      </c>
      <c r="D1262" s="65"/>
      <c r="E1262" s="162"/>
      <c r="F1262" s="96"/>
      <c r="G1262" s="163"/>
      <c r="H1262" s="164"/>
      <c r="I1262" s="164"/>
      <c r="J1262" s="65"/>
      <c r="K1262" s="170"/>
      <c r="M1262" t="s">
        <v>270</v>
      </c>
    </row>
    <row r="1263" spans="1:13" hidden="1" outlineLevel="1">
      <c r="A1263" t="s">
        <v>1061</v>
      </c>
      <c r="C1263" s="65"/>
      <c r="D1263" s="65"/>
      <c r="E1263" s="162"/>
      <c r="F1263" s="96"/>
      <c r="G1263" s="163"/>
      <c r="H1263" s="164"/>
      <c r="I1263" s="164"/>
      <c r="J1263" s="65"/>
      <c r="K1263" s="170"/>
    </row>
    <row r="1264" spans="1:13" hidden="1" outlineLevel="1">
      <c r="A1264" t="s">
        <v>1062</v>
      </c>
      <c r="C1264" s="65" t="s">
        <v>1011</v>
      </c>
      <c r="D1264" s="65"/>
      <c r="E1264" s="162"/>
      <c r="F1264" s="96"/>
      <c r="G1264" s="163"/>
      <c r="H1264" s="164"/>
      <c r="I1264" s="164"/>
      <c r="J1264" s="65"/>
      <c r="K1264" s="170"/>
      <c r="M1264" t="s">
        <v>82</v>
      </c>
    </row>
    <row r="1265" spans="1:13" hidden="1" outlineLevel="1">
      <c r="A1265" t="s">
        <v>1063</v>
      </c>
      <c r="C1265" s="65"/>
      <c r="D1265" s="65"/>
      <c r="E1265" s="162"/>
      <c r="F1265" s="96"/>
      <c r="G1265" s="163"/>
      <c r="H1265" s="164"/>
      <c r="I1265" s="164"/>
      <c r="J1265" s="65"/>
      <c r="K1265" s="170"/>
    </row>
    <row r="1266" spans="1:13" hidden="1" outlineLevel="1">
      <c r="A1266" t="s">
        <v>1065</v>
      </c>
      <c r="C1266" s="65" t="s">
        <v>1014</v>
      </c>
      <c r="D1266" s="65"/>
      <c r="E1266" s="162"/>
      <c r="F1266" s="96"/>
      <c r="G1266" s="163"/>
      <c r="H1266" s="164"/>
      <c r="I1266" s="164"/>
      <c r="J1266" s="65"/>
      <c r="K1266" s="170"/>
      <c r="M1266" t="s">
        <v>270</v>
      </c>
    </row>
    <row r="1267" spans="1:13" hidden="1" outlineLevel="1">
      <c r="A1267" t="s">
        <v>1067</v>
      </c>
      <c r="C1267" s="65" t="s">
        <v>1039</v>
      </c>
      <c r="D1267" s="65"/>
      <c r="E1267" s="162"/>
      <c r="F1267" s="96"/>
      <c r="G1267" s="163"/>
      <c r="H1267" s="164"/>
      <c r="I1267" s="164"/>
      <c r="J1267" s="65"/>
      <c r="K1267" s="170"/>
    </row>
    <row r="1268" spans="1:13" hidden="1" outlineLevel="1">
      <c r="A1268" t="s">
        <v>1068</v>
      </c>
      <c r="C1268" s="65" t="s">
        <v>1017</v>
      </c>
      <c r="D1268" s="65"/>
      <c r="E1268" s="162"/>
      <c r="F1268" s="96"/>
      <c r="G1268" s="163"/>
      <c r="H1268" s="164"/>
      <c r="I1268" s="164"/>
      <c r="J1268" s="65"/>
      <c r="K1268" s="170"/>
      <c r="M1268" t="s">
        <v>82</v>
      </c>
    </row>
    <row r="1269" spans="1:13" hidden="1" outlineLevel="1">
      <c r="A1269" t="s">
        <v>1069</v>
      </c>
      <c r="C1269" s="65"/>
      <c r="D1269" s="65"/>
      <c r="E1269" s="162"/>
      <c r="F1269" s="96"/>
      <c r="G1269" s="163"/>
      <c r="H1269" s="164"/>
      <c r="I1269" s="164"/>
      <c r="J1269" s="65"/>
      <c r="K1269" s="170"/>
    </row>
    <row r="1270" spans="1:13" hidden="1" outlineLevel="1">
      <c r="A1270" t="s">
        <v>1070</v>
      </c>
      <c r="C1270" s="65" t="s">
        <v>1020</v>
      </c>
      <c r="D1270" s="65"/>
      <c r="E1270" s="162"/>
      <c r="F1270" s="96"/>
      <c r="G1270" s="163"/>
      <c r="H1270" s="164"/>
      <c r="I1270" s="164"/>
      <c r="J1270" s="65"/>
      <c r="K1270" s="170"/>
      <c r="M1270" t="s">
        <v>82</v>
      </c>
    </row>
    <row r="1271" spans="1:13" hidden="1" outlineLevel="1">
      <c r="A1271" t="s">
        <v>1071</v>
      </c>
      <c r="C1271" s="65"/>
      <c r="D1271" s="65"/>
      <c r="E1271" s="162"/>
      <c r="F1271" s="96"/>
      <c r="G1271" s="163"/>
      <c r="H1271" s="164"/>
      <c r="I1271" s="164"/>
      <c r="J1271" s="65"/>
      <c r="K1271" s="170"/>
    </row>
    <row r="1272" spans="1:13" hidden="1" outlineLevel="1">
      <c r="A1272" t="s">
        <v>1072</v>
      </c>
      <c r="C1272" s="65" t="s">
        <v>1045</v>
      </c>
      <c r="D1272" s="65"/>
      <c r="E1272" s="162"/>
      <c r="F1272" s="96"/>
      <c r="G1272" s="163"/>
      <c r="H1272" s="164"/>
      <c r="I1272" s="164"/>
      <c r="J1272" s="65"/>
      <c r="K1272" s="170"/>
      <c r="M1272" t="s">
        <v>82</v>
      </c>
    </row>
    <row r="1273" spans="1:13" hidden="1" outlineLevel="1">
      <c r="A1273" t="s">
        <v>1073</v>
      </c>
      <c r="C1273" s="65"/>
      <c r="D1273" s="65"/>
      <c r="E1273" s="162"/>
      <c r="F1273" s="96"/>
      <c r="G1273" s="163"/>
      <c r="H1273" s="164"/>
      <c r="I1273" s="164"/>
      <c r="J1273" s="65"/>
      <c r="K1273" s="170"/>
    </row>
    <row r="1274" spans="1:13" collapsed="1">
      <c r="A1274" t="s">
        <v>1074</v>
      </c>
      <c r="B1274" s="219" t="s">
        <v>1048</v>
      </c>
      <c r="D1274" s="65"/>
      <c r="E1274" s="162"/>
      <c r="F1274" s="96"/>
      <c r="G1274" s="163"/>
      <c r="H1274" s="164"/>
      <c r="I1274" s="164"/>
      <c r="J1274" s="65"/>
      <c r="K1274" s="170"/>
    </row>
    <row r="1275" spans="1:13">
      <c r="A1275" t="s">
        <v>1075</v>
      </c>
      <c r="B1275" s="65" t="s">
        <v>1050</v>
      </c>
      <c r="D1275" s="65"/>
      <c r="E1275" s="162"/>
      <c r="F1275" s="96"/>
      <c r="G1275" s="163"/>
      <c r="H1275" s="164"/>
      <c r="I1275" s="164"/>
      <c r="J1275" s="65"/>
      <c r="K1275" s="170"/>
      <c r="L1275" s="166">
        <f>I1301</f>
        <v>6.3875000000000002</v>
      </c>
      <c r="M1275" t="s">
        <v>270</v>
      </c>
    </row>
    <row r="1276" spans="1:13">
      <c r="A1276" t="s">
        <v>1076</v>
      </c>
      <c r="C1276" s="65"/>
      <c r="D1276" s="65"/>
      <c r="E1276" s="162"/>
      <c r="F1276" s="96"/>
      <c r="G1276" s="163"/>
      <c r="H1276" s="164"/>
      <c r="I1276" s="164"/>
      <c r="J1276" s="65"/>
      <c r="K1276" s="170"/>
    </row>
    <row r="1277" spans="1:13" hidden="1" outlineLevel="1">
      <c r="A1277" t="s">
        <v>1077</v>
      </c>
      <c r="C1277" s="65" t="s">
        <v>1011</v>
      </c>
      <c r="D1277" s="65"/>
      <c r="E1277" s="162"/>
      <c r="F1277" s="96"/>
      <c r="G1277" s="163"/>
      <c r="H1277" s="164"/>
      <c r="I1277" s="164"/>
      <c r="J1277" s="65"/>
      <c r="K1277" s="170"/>
      <c r="M1277" t="s">
        <v>82</v>
      </c>
    </row>
    <row r="1278" spans="1:13" hidden="1" outlineLevel="1">
      <c r="A1278" t="s">
        <v>1079</v>
      </c>
      <c r="C1278" s="65"/>
      <c r="D1278" s="65"/>
      <c r="E1278" s="162"/>
      <c r="F1278" s="96"/>
      <c r="G1278" s="163"/>
      <c r="H1278" s="164"/>
      <c r="I1278" s="164"/>
      <c r="J1278" s="65"/>
      <c r="K1278" s="170"/>
    </row>
    <row r="1279" spans="1:13" hidden="1" outlineLevel="1">
      <c r="A1279" t="s">
        <v>1080</v>
      </c>
      <c r="C1279" s="65" t="s">
        <v>1014</v>
      </c>
      <c r="D1279" s="65"/>
      <c r="E1279" s="162"/>
      <c r="F1279" s="96"/>
      <c r="G1279" s="163"/>
      <c r="H1279" s="164"/>
      <c r="I1279" s="164"/>
      <c r="J1279" s="65"/>
      <c r="K1279" s="170"/>
      <c r="M1279" t="s">
        <v>270</v>
      </c>
    </row>
    <row r="1280" spans="1:13" hidden="1" outlineLevel="1">
      <c r="A1280" t="s">
        <v>1081</v>
      </c>
      <c r="C1280" s="65"/>
      <c r="D1280" s="65"/>
      <c r="E1280" s="162"/>
      <c r="F1280" s="96"/>
      <c r="G1280" s="163"/>
      <c r="H1280" s="164"/>
      <c r="I1280" s="164"/>
      <c r="J1280" s="65"/>
      <c r="K1280" s="170"/>
    </row>
    <row r="1281" spans="1:13" hidden="1" outlineLevel="1">
      <c r="A1281" t="s">
        <v>1082</v>
      </c>
      <c r="C1281" s="65" t="s">
        <v>1017</v>
      </c>
      <c r="D1281" s="65"/>
      <c r="E1281" s="162"/>
      <c r="F1281" s="96"/>
      <c r="G1281" s="163"/>
      <c r="H1281" s="164"/>
      <c r="I1281" s="164"/>
      <c r="J1281" s="65"/>
      <c r="K1281" s="170"/>
      <c r="M1281" t="s">
        <v>82</v>
      </c>
    </row>
    <row r="1282" spans="1:13" hidden="1" outlineLevel="1">
      <c r="A1282" t="s">
        <v>1083</v>
      </c>
      <c r="C1282" s="65"/>
      <c r="D1282" s="65"/>
      <c r="E1282" s="162"/>
      <c r="F1282" s="96"/>
      <c r="G1282" s="163"/>
      <c r="H1282" s="164"/>
      <c r="I1282" s="164"/>
      <c r="J1282" s="65"/>
      <c r="K1282" s="170"/>
    </row>
    <row r="1283" spans="1:13" hidden="1" outlineLevel="1">
      <c r="A1283" t="s">
        <v>1084</v>
      </c>
      <c r="C1283" s="65" t="s">
        <v>1059</v>
      </c>
      <c r="D1283" s="65"/>
      <c r="E1283" s="162"/>
      <c r="F1283" s="96"/>
      <c r="G1283" s="163"/>
      <c r="H1283" s="164"/>
      <c r="I1283" s="164"/>
      <c r="J1283" s="65"/>
      <c r="K1283" s="170"/>
      <c r="M1283" t="s">
        <v>82</v>
      </c>
    </row>
    <row r="1284" spans="1:13" hidden="1" outlineLevel="1">
      <c r="A1284" t="s">
        <v>1085</v>
      </c>
      <c r="C1284" s="65"/>
      <c r="D1284" s="65"/>
      <c r="E1284" s="162"/>
      <c r="F1284" s="96"/>
      <c r="G1284" s="163"/>
      <c r="H1284" s="164"/>
      <c r="I1284" s="164"/>
      <c r="J1284" s="65"/>
      <c r="K1284" s="170"/>
    </row>
    <row r="1285" spans="1:13" hidden="1" outlineLevel="1">
      <c r="A1285" t="s">
        <v>1086</v>
      </c>
      <c r="C1285" s="65"/>
      <c r="D1285" s="65"/>
      <c r="E1285" s="162"/>
      <c r="F1285" s="96"/>
      <c r="G1285" s="163"/>
      <c r="H1285" s="164"/>
      <c r="I1285" s="164"/>
      <c r="J1285" s="65"/>
      <c r="K1285" s="170"/>
    </row>
    <row r="1286" spans="1:13" hidden="1" outlineLevel="1">
      <c r="A1286" t="s">
        <v>1088</v>
      </c>
      <c r="C1286" s="65"/>
      <c r="D1286" s="65"/>
      <c r="E1286" s="162"/>
      <c r="F1286" s="96"/>
      <c r="G1286" s="163"/>
      <c r="H1286" s="164"/>
      <c r="I1286" s="164"/>
      <c r="J1286" s="65"/>
      <c r="K1286" s="170"/>
    </row>
    <row r="1287" spans="1:13" hidden="1" outlineLevel="1">
      <c r="A1287" t="s">
        <v>1089</v>
      </c>
      <c r="C1287" s="219" t="s">
        <v>1064</v>
      </c>
      <c r="D1287" s="65"/>
      <c r="E1287" s="162"/>
      <c r="F1287" s="96"/>
      <c r="G1287" s="163"/>
      <c r="H1287" s="164"/>
      <c r="I1287" s="164"/>
      <c r="J1287" s="65"/>
      <c r="K1287" s="170"/>
    </row>
    <row r="1288" spans="1:13" hidden="1" outlineLevel="1">
      <c r="A1288" t="s">
        <v>1090</v>
      </c>
      <c r="C1288" s="65" t="s">
        <v>1066</v>
      </c>
      <c r="D1288" s="65"/>
      <c r="E1288" s="162"/>
      <c r="F1288" s="96"/>
      <c r="G1288" s="163"/>
      <c r="H1288" s="164"/>
      <c r="I1288" s="164"/>
      <c r="J1288" s="65"/>
      <c r="K1288" s="170"/>
      <c r="M1288" t="s">
        <v>270</v>
      </c>
    </row>
    <row r="1289" spans="1:13" hidden="1" outlineLevel="1">
      <c r="A1289" t="s">
        <v>1091</v>
      </c>
      <c r="C1289" s="65"/>
      <c r="D1289" s="65"/>
      <c r="E1289" s="162"/>
      <c r="F1289" s="96"/>
      <c r="G1289" s="163"/>
      <c r="H1289" s="164"/>
      <c r="I1289" s="164"/>
      <c r="J1289" s="65"/>
      <c r="K1289" s="170"/>
    </row>
    <row r="1290" spans="1:13" hidden="1" outlineLevel="1">
      <c r="A1290" t="s">
        <v>1093</v>
      </c>
      <c r="C1290" s="65" t="s">
        <v>1011</v>
      </c>
      <c r="D1290" s="65"/>
      <c r="E1290" s="162"/>
      <c r="F1290" s="96"/>
      <c r="G1290" s="163"/>
      <c r="H1290" s="164"/>
      <c r="I1290" s="164"/>
      <c r="J1290" s="65"/>
      <c r="K1290" s="170"/>
      <c r="M1290" t="s">
        <v>82</v>
      </c>
    </row>
    <row r="1291" spans="1:13" hidden="1" outlineLevel="1">
      <c r="A1291" t="s">
        <v>1095</v>
      </c>
      <c r="C1291" s="65"/>
      <c r="D1291" s="65"/>
      <c r="E1291" s="162"/>
      <c r="F1291" s="96"/>
      <c r="G1291" s="163"/>
      <c r="H1291" s="164"/>
      <c r="I1291" s="164"/>
      <c r="J1291" s="65"/>
      <c r="K1291" s="170"/>
    </row>
    <row r="1292" spans="1:13" hidden="1" outlineLevel="1">
      <c r="A1292" t="s">
        <v>1925</v>
      </c>
      <c r="C1292" s="65" t="s">
        <v>1014</v>
      </c>
      <c r="D1292" s="65"/>
      <c r="E1292" s="162"/>
      <c r="F1292" s="96"/>
      <c r="G1292" s="163"/>
      <c r="H1292" s="164"/>
      <c r="I1292" s="164"/>
      <c r="J1292" s="65"/>
      <c r="K1292" s="170"/>
      <c r="M1292" t="s">
        <v>270</v>
      </c>
    </row>
    <row r="1293" spans="1:13" hidden="1" outlineLevel="1">
      <c r="A1293" t="s">
        <v>1926</v>
      </c>
      <c r="C1293" s="65"/>
      <c r="D1293" s="65"/>
      <c r="E1293" s="162"/>
      <c r="F1293" s="96"/>
      <c r="G1293" s="163"/>
      <c r="H1293" s="164"/>
      <c r="I1293" s="164"/>
      <c r="J1293" s="65"/>
      <c r="K1293" s="170"/>
    </row>
    <row r="1294" spans="1:13" hidden="1" outlineLevel="1">
      <c r="A1294" t="s">
        <v>1927</v>
      </c>
      <c r="C1294" s="65" t="s">
        <v>1017</v>
      </c>
      <c r="D1294" s="65"/>
      <c r="E1294" s="162"/>
      <c r="F1294" s="96"/>
      <c r="G1294" s="163"/>
      <c r="H1294" s="164"/>
      <c r="I1294" s="164"/>
      <c r="J1294" s="65"/>
      <c r="K1294" s="170"/>
      <c r="M1294" t="s">
        <v>82</v>
      </c>
    </row>
    <row r="1295" spans="1:13" hidden="1" outlineLevel="1">
      <c r="A1295" t="s">
        <v>1928</v>
      </c>
      <c r="C1295" s="65"/>
      <c r="D1295" s="65"/>
      <c r="E1295" s="162"/>
      <c r="F1295" s="96"/>
      <c r="G1295" s="163"/>
      <c r="H1295" s="164"/>
      <c r="I1295" s="164"/>
      <c r="J1295" s="65"/>
      <c r="K1295" s="170"/>
    </row>
    <row r="1296" spans="1:13" hidden="1" outlineLevel="1">
      <c r="A1296" t="s">
        <v>1929</v>
      </c>
      <c r="C1296" s="65" t="s">
        <v>1045</v>
      </c>
      <c r="D1296" s="65"/>
      <c r="E1296" s="162"/>
      <c r="F1296" s="96"/>
      <c r="G1296" s="163"/>
      <c r="H1296" s="164"/>
      <c r="I1296" s="164"/>
      <c r="J1296" s="65"/>
      <c r="K1296" s="170"/>
      <c r="M1296" t="s">
        <v>82</v>
      </c>
    </row>
    <row r="1297" spans="1:13" hidden="1" outlineLevel="1">
      <c r="A1297" t="s">
        <v>1930</v>
      </c>
      <c r="C1297" s="65"/>
      <c r="D1297" s="65"/>
      <c r="E1297" s="162"/>
      <c r="F1297" s="96"/>
      <c r="G1297" s="163"/>
      <c r="H1297" s="164"/>
      <c r="I1297" s="164"/>
      <c r="J1297" s="65"/>
      <c r="K1297" s="170"/>
    </row>
    <row r="1298" spans="1:13" collapsed="1">
      <c r="A1298" t="s">
        <v>1931</v>
      </c>
      <c r="B1298" s="172" t="s">
        <v>1794</v>
      </c>
      <c r="C1298" s="172" t="s">
        <v>1932</v>
      </c>
      <c r="D1298" s="205"/>
      <c r="E1298" s="174">
        <v>4</v>
      </c>
      <c r="F1298" s="232">
        <v>0.5</v>
      </c>
      <c r="G1298" s="175">
        <v>1.825</v>
      </c>
      <c r="H1298" s="176">
        <v>1.75</v>
      </c>
      <c r="I1298" s="178">
        <f>H1298*G1298*F1298*E1298</f>
        <v>6.3875000000000002</v>
      </c>
      <c r="J1298" s="65"/>
      <c r="K1298" s="170"/>
    </row>
    <row r="1299" spans="1:13">
      <c r="A1299" t="s">
        <v>1933</v>
      </c>
      <c r="B1299" s="172"/>
      <c r="C1299" s="183">
        <f>3650/2</f>
        <v>1825</v>
      </c>
      <c r="D1299" s="205"/>
      <c r="E1299" s="174"/>
      <c r="F1299" s="224"/>
      <c r="G1299" s="175"/>
      <c r="H1299" s="176"/>
      <c r="I1299" s="176"/>
      <c r="J1299" s="65"/>
      <c r="K1299" s="170"/>
    </row>
    <row r="1300" spans="1:13">
      <c r="A1300" t="s">
        <v>1934</v>
      </c>
      <c r="B1300" s="172"/>
      <c r="C1300" s="172"/>
      <c r="D1300" s="205"/>
      <c r="E1300" s="174"/>
      <c r="F1300" s="224"/>
      <c r="G1300" s="175"/>
      <c r="H1300" s="176"/>
      <c r="I1300" s="176"/>
      <c r="J1300" s="65"/>
      <c r="K1300" s="170"/>
    </row>
    <row r="1301" spans="1:13">
      <c r="A1301" t="s">
        <v>1935</v>
      </c>
      <c r="B1301" s="172" t="s">
        <v>1936</v>
      </c>
      <c r="C1301" s="177">
        <v>1750</v>
      </c>
      <c r="D1301" s="205"/>
      <c r="E1301" s="174"/>
      <c r="F1301" s="224"/>
      <c r="G1301" s="175"/>
      <c r="H1301" s="176"/>
      <c r="I1301" s="182">
        <f>I1298</f>
        <v>6.3875000000000002</v>
      </c>
      <c r="J1301" s="65"/>
      <c r="K1301" s="170"/>
    </row>
    <row r="1302" spans="1:13">
      <c r="A1302" t="s">
        <v>1937</v>
      </c>
      <c r="D1302" s="65"/>
      <c r="E1302" s="162"/>
      <c r="F1302" s="96"/>
      <c r="G1302" s="163"/>
      <c r="H1302" s="164"/>
      <c r="I1302" s="164"/>
      <c r="J1302" s="65"/>
      <c r="K1302" s="170"/>
    </row>
    <row r="1303" spans="1:13">
      <c r="A1303" t="s">
        <v>1938</v>
      </c>
      <c r="B1303" s="219" t="s">
        <v>958</v>
      </c>
      <c r="D1303" s="65"/>
      <c r="E1303" s="162"/>
      <c r="F1303" s="96"/>
      <c r="G1303" s="163"/>
      <c r="H1303" s="164"/>
      <c r="I1303" s="164"/>
      <c r="J1303" s="65"/>
      <c r="K1303" s="170"/>
    </row>
    <row r="1304" spans="1:13">
      <c r="A1304" t="s">
        <v>1939</v>
      </c>
      <c r="B1304" s="65" t="s">
        <v>1078</v>
      </c>
      <c r="D1304" s="65"/>
      <c r="E1304" s="162"/>
      <c r="F1304" s="96"/>
      <c r="G1304" s="163"/>
      <c r="H1304" s="164"/>
      <c r="I1304" s="164"/>
      <c r="J1304" s="65"/>
      <c r="K1304" s="170"/>
      <c r="L1304" s="166">
        <f>I1320</f>
        <v>144.62400000000002</v>
      </c>
      <c r="M1304" t="s">
        <v>270</v>
      </c>
    </row>
    <row r="1305" spans="1:13">
      <c r="A1305" t="s">
        <v>1940</v>
      </c>
      <c r="C1305" s="65"/>
      <c r="D1305" s="65"/>
      <c r="E1305" s="162"/>
      <c r="F1305" s="96"/>
      <c r="G1305" s="163"/>
      <c r="H1305" s="164"/>
      <c r="I1305" s="164"/>
      <c r="J1305" s="65"/>
      <c r="K1305" s="170"/>
    </row>
    <row r="1306" spans="1:13" hidden="1" outlineLevel="1">
      <c r="A1306" t="s">
        <v>1941</v>
      </c>
      <c r="C1306" s="65" t="s">
        <v>1011</v>
      </c>
      <c r="D1306" s="65"/>
      <c r="E1306" s="162"/>
      <c r="F1306" s="96"/>
      <c r="G1306" s="163"/>
      <c r="H1306" s="164"/>
      <c r="I1306" s="164"/>
      <c r="J1306" s="65"/>
      <c r="K1306" s="170"/>
      <c r="M1306" t="s">
        <v>82</v>
      </c>
    </row>
    <row r="1307" spans="1:13" hidden="1" outlineLevel="1">
      <c r="A1307" t="s">
        <v>1942</v>
      </c>
      <c r="C1307" s="65"/>
      <c r="D1307" s="65"/>
      <c r="E1307" s="162"/>
      <c r="F1307" s="96"/>
      <c r="G1307" s="163"/>
      <c r="H1307" s="164"/>
      <c r="I1307" s="164"/>
      <c r="J1307" s="65"/>
      <c r="K1307" s="170"/>
    </row>
    <row r="1308" spans="1:13" hidden="1" outlineLevel="1">
      <c r="A1308" t="s">
        <v>1943</v>
      </c>
      <c r="C1308" s="65" t="s">
        <v>1014</v>
      </c>
      <c r="D1308" s="65"/>
      <c r="E1308" s="162"/>
      <c r="F1308" s="96"/>
      <c r="G1308" s="163"/>
      <c r="H1308" s="164"/>
      <c r="I1308" s="164"/>
      <c r="J1308" s="65"/>
      <c r="K1308" s="170"/>
      <c r="M1308" t="s">
        <v>270</v>
      </c>
    </row>
    <row r="1309" spans="1:13" hidden="1" outlineLevel="1">
      <c r="A1309" t="s">
        <v>1944</v>
      </c>
      <c r="C1309" s="65"/>
      <c r="D1309" s="65"/>
      <c r="E1309" s="162"/>
      <c r="F1309" s="96"/>
      <c r="G1309" s="163"/>
      <c r="H1309" s="164"/>
      <c r="I1309" s="164"/>
      <c r="J1309" s="65"/>
      <c r="K1309" s="170"/>
    </row>
    <row r="1310" spans="1:13" hidden="1" outlineLevel="1">
      <c r="A1310" t="s">
        <v>1945</v>
      </c>
      <c r="C1310" s="65" t="s">
        <v>1017</v>
      </c>
      <c r="D1310" s="65"/>
      <c r="E1310" s="162"/>
      <c r="F1310" s="96"/>
      <c r="G1310" s="163"/>
      <c r="H1310" s="164"/>
      <c r="I1310" s="164"/>
      <c r="J1310" s="65"/>
      <c r="K1310" s="170"/>
      <c r="M1310" t="s">
        <v>82</v>
      </c>
    </row>
    <row r="1311" spans="1:13" hidden="1" outlineLevel="1">
      <c r="A1311" t="s">
        <v>1946</v>
      </c>
      <c r="C1311" s="65"/>
      <c r="D1311" s="65"/>
      <c r="E1311" s="162"/>
      <c r="F1311" s="96"/>
      <c r="G1311" s="163"/>
      <c r="H1311" s="164"/>
      <c r="I1311" s="164"/>
      <c r="J1311" s="65"/>
      <c r="K1311" s="170"/>
    </row>
    <row r="1312" spans="1:13" hidden="1" outlineLevel="1">
      <c r="A1312" t="s">
        <v>1947</v>
      </c>
      <c r="C1312" s="65"/>
      <c r="D1312" s="65"/>
      <c r="E1312" s="162"/>
      <c r="F1312" s="96"/>
      <c r="G1312" s="163"/>
      <c r="H1312" s="164"/>
      <c r="I1312" s="164"/>
      <c r="J1312" s="65"/>
      <c r="K1312" s="170"/>
    </row>
    <row r="1313" spans="1:13" hidden="1" outlineLevel="1">
      <c r="A1313" t="s">
        <v>1948</v>
      </c>
      <c r="C1313" s="65" t="s">
        <v>1087</v>
      </c>
      <c r="D1313" s="65"/>
      <c r="E1313" s="162"/>
      <c r="F1313" s="96"/>
      <c r="G1313" s="163"/>
      <c r="H1313" s="164"/>
      <c r="I1313" s="164"/>
      <c r="J1313" s="65"/>
      <c r="K1313" s="170"/>
      <c r="M1313" t="s">
        <v>222</v>
      </c>
    </row>
    <row r="1314" spans="1:13" hidden="1" outlineLevel="1">
      <c r="A1314" t="s">
        <v>1949</v>
      </c>
      <c r="C1314" s="65"/>
      <c r="D1314" s="65"/>
      <c r="E1314" s="162"/>
      <c r="F1314" s="96"/>
      <c r="G1314" s="163"/>
      <c r="H1314" s="164"/>
      <c r="I1314" s="164"/>
      <c r="J1314" s="65"/>
      <c r="K1314" s="170"/>
    </row>
    <row r="1315" spans="1:13" hidden="1" outlineLevel="1">
      <c r="A1315" t="s">
        <v>1950</v>
      </c>
      <c r="C1315" s="65"/>
      <c r="D1315" s="65"/>
      <c r="E1315" s="162"/>
      <c r="F1315" s="96"/>
      <c r="G1315" s="163"/>
      <c r="H1315" s="164"/>
      <c r="I1315" s="164"/>
      <c r="J1315" s="65"/>
      <c r="K1315" s="170"/>
    </row>
    <row r="1316" spans="1:13" collapsed="1">
      <c r="A1316" t="s">
        <v>1951</v>
      </c>
      <c r="B1316" s="172" t="s">
        <v>1794</v>
      </c>
      <c r="C1316" s="172" t="s">
        <v>1952</v>
      </c>
      <c r="D1316" s="205"/>
      <c r="E1316" s="174">
        <v>1</v>
      </c>
      <c r="F1316" s="224">
        <v>1</v>
      </c>
      <c r="G1316" s="175">
        <v>20.96</v>
      </c>
      <c r="H1316" s="176">
        <v>6.9</v>
      </c>
      <c r="I1316" s="178">
        <f>H1316*G1316*F1316*E1316</f>
        <v>144.62400000000002</v>
      </c>
      <c r="J1316" s="65"/>
      <c r="K1316" s="170"/>
    </row>
    <row r="1317" spans="1:13">
      <c r="A1317" t="s">
        <v>1953</v>
      </c>
      <c r="C1317" s="183">
        <f>21360-200*2</f>
        <v>20960</v>
      </c>
      <c r="D1317" s="65"/>
      <c r="E1317" s="162"/>
      <c r="F1317" s="96"/>
      <c r="G1317" s="163"/>
      <c r="H1317" s="164"/>
      <c r="I1317" s="164"/>
      <c r="J1317" s="65"/>
      <c r="K1317" s="170"/>
    </row>
    <row r="1318" spans="1:13">
      <c r="A1318" t="s">
        <v>1954</v>
      </c>
      <c r="C1318" s="65"/>
      <c r="D1318" s="65"/>
      <c r="E1318" s="162"/>
      <c r="F1318" s="96"/>
      <c r="G1318" s="163"/>
      <c r="H1318" s="164"/>
      <c r="I1318" s="164"/>
      <c r="J1318" s="65"/>
      <c r="K1318" s="170"/>
    </row>
    <row r="1319" spans="1:13">
      <c r="A1319" t="s">
        <v>1955</v>
      </c>
      <c r="B1319" s="172" t="s">
        <v>1799</v>
      </c>
      <c r="C1319" s="172" t="s">
        <v>1956</v>
      </c>
      <c r="D1319" s="205"/>
      <c r="E1319" s="174"/>
      <c r="F1319" s="224"/>
      <c r="G1319" s="175"/>
      <c r="H1319" s="176"/>
      <c r="I1319" s="176"/>
      <c r="J1319" s="65"/>
      <c r="K1319" s="170"/>
    </row>
    <row r="1320" spans="1:13">
      <c r="A1320" t="s">
        <v>1957</v>
      </c>
      <c r="B1320" s="172"/>
      <c r="C1320" s="177">
        <f>7300-200*2</f>
        <v>6900</v>
      </c>
      <c r="D1320" s="205"/>
      <c r="E1320" s="174"/>
      <c r="F1320" s="224"/>
      <c r="G1320" s="175"/>
      <c r="H1320" s="176"/>
      <c r="I1320" s="182">
        <f>I1316</f>
        <v>144.62400000000002</v>
      </c>
      <c r="J1320" s="65"/>
      <c r="K1320" s="170"/>
    </row>
    <row r="1321" spans="1:13">
      <c r="A1321" t="s">
        <v>1958</v>
      </c>
      <c r="C1321" s="65"/>
      <c r="D1321" s="65"/>
      <c r="E1321" s="162"/>
      <c r="F1321" s="96"/>
      <c r="G1321" s="163"/>
      <c r="H1321" s="164"/>
      <c r="I1321" s="164"/>
      <c r="J1321" s="65"/>
      <c r="K1321" s="170"/>
    </row>
    <row r="1322" spans="1:13">
      <c r="A1322" t="s">
        <v>1959</v>
      </c>
      <c r="C1322" s="65"/>
      <c r="D1322" s="65"/>
      <c r="E1322" s="162"/>
      <c r="F1322" s="96"/>
      <c r="G1322" s="163"/>
      <c r="H1322" s="164"/>
      <c r="I1322" s="164"/>
      <c r="J1322" s="65"/>
      <c r="K1322" s="170"/>
    </row>
    <row r="1323" spans="1:13">
      <c r="A1323" t="s">
        <v>1960</v>
      </c>
      <c r="C1323" s="65"/>
      <c r="D1323" s="65"/>
      <c r="E1323" s="162"/>
      <c r="F1323" s="96"/>
      <c r="G1323" s="163"/>
      <c r="H1323" s="164"/>
      <c r="I1323" s="164"/>
      <c r="J1323" s="65"/>
      <c r="K1323" s="170"/>
    </row>
    <row r="1324" spans="1:13">
      <c r="A1324" t="s">
        <v>1961</v>
      </c>
      <c r="B1324" s="187" t="s">
        <v>1092</v>
      </c>
      <c r="D1324" s="65"/>
      <c r="E1324" s="162"/>
      <c r="F1324" s="96"/>
      <c r="G1324" s="163"/>
      <c r="H1324" s="164"/>
      <c r="I1324" s="164"/>
      <c r="J1324" s="65"/>
      <c r="K1324" s="170"/>
    </row>
    <row r="1325" spans="1:13" hidden="1" outlineLevel="1">
      <c r="A1325" t="s">
        <v>1962</v>
      </c>
      <c r="C1325" s="65" t="s">
        <v>1094</v>
      </c>
      <c r="D1325" s="65"/>
      <c r="E1325" s="162"/>
      <c r="F1325" s="96"/>
      <c r="G1325" s="163"/>
      <c r="H1325" s="164"/>
      <c r="I1325" s="164"/>
      <c r="J1325" s="65"/>
      <c r="K1325" s="170"/>
      <c r="L1325">
        <v>12</v>
      </c>
      <c r="M1325" t="s">
        <v>82</v>
      </c>
    </row>
    <row r="1326" spans="1:13" collapsed="1">
      <c r="A1326" t="s">
        <v>1963</v>
      </c>
      <c r="B1326" s="65" t="s">
        <v>1096</v>
      </c>
      <c r="D1326" s="65"/>
      <c r="E1326" s="162"/>
      <c r="F1326" s="96"/>
      <c r="G1326" s="163"/>
      <c r="H1326" s="164"/>
      <c r="I1326" s="164"/>
      <c r="J1326" s="65"/>
      <c r="K1326" s="170"/>
      <c r="L1326" s="166">
        <f>I1336</f>
        <v>33.21</v>
      </c>
      <c r="M1326" t="s">
        <v>82</v>
      </c>
    </row>
    <row r="1327" spans="1:13" hidden="1" outlineLevel="1">
      <c r="A1327" t="s">
        <v>1964</v>
      </c>
      <c r="C1327" s="65" t="s">
        <v>1097</v>
      </c>
      <c r="D1327" s="65"/>
      <c r="E1327" s="162"/>
      <c r="F1327" s="96"/>
      <c r="G1327" s="163"/>
      <c r="H1327" s="164"/>
      <c r="I1327" s="164"/>
      <c r="J1327" s="65"/>
      <c r="K1327" s="170"/>
      <c r="L1327">
        <v>12</v>
      </c>
      <c r="M1327" t="s">
        <v>82</v>
      </c>
    </row>
    <row r="1328" spans="1:13" hidden="1" outlineLevel="1">
      <c r="A1328" t="s">
        <v>1965</v>
      </c>
      <c r="C1328" s="65" t="s">
        <v>1098</v>
      </c>
      <c r="D1328" s="65"/>
      <c r="E1328" s="162"/>
      <c r="F1328" s="96"/>
      <c r="G1328" s="163"/>
      <c r="H1328" s="164"/>
      <c r="I1328" s="164"/>
      <c r="J1328" s="65"/>
      <c r="K1328" s="170"/>
      <c r="L1328">
        <v>12</v>
      </c>
      <c r="M1328" t="s">
        <v>82</v>
      </c>
    </row>
    <row r="1329" spans="1:13" hidden="1" outlineLevel="1">
      <c r="A1329" t="s">
        <v>1966</v>
      </c>
      <c r="C1329" s="65" t="s">
        <v>1099</v>
      </c>
      <c r="D1329" s="65"/>
      <c r="E1329" s="162"/>
      <c r="F1329" s="96"/>
      <c r="G1329" s="163"/>
      <c r="H1329" s="164"/>
      <c r="I1329" s="164"/>
      <c r="J1329" s="65"/>
      <c r="K1329" s="170"/>
      <c r="L1329">
        <v>12</v>
      </c>
      <c r="M1329" t="s">
        <v>82</v>
      </c>
    </row>
    <row r="1330" spans="1:13" hidden="1" outlineLevel="1">
      <c r="A1330" t="s">
        <v>1967</v>
      </c>
      <c r="C1330" s="65" t="s">
        <v>1100</v>
      </c>
      <c r="D1330" s="65"/>
      <c r="E1330" s="162"/>
      <c r="F1330" s="96"/>
      <c r="G1330" s="163"/>
      <c r="H1330" s="164"/>
      <c r="I1330" s="164"/>
      <c r="J1330" s="65"/>
      <c r="K1330" s="170"/>
      <c r="L1330">
        <v>12</v>
      </c>
      <c r="M1330" t="s">
        <v>82</v>
      </c>
    </row>
    <row r="1331" spans="1:13" collapsed="1">
      <c r="A1331" t="s">
        <v>1968</v>
      </c>
      <c r="D1331"/>
      <c r="E1331" s="96"/>
      <c r="F1331" s="96"/>
      <c r="G1331" s="97"/>
      <c r="H1331" s="97"/>
      <c r="I1331" s="97"/>
      <c r="J1331" s="65"/>
      <c r="K1331" s="170"/>
    </row>
    <row r="1332" spans="1:13">
      <c r="A1332" t="s">
        <v>1969</v>
      </c>
      <c r="B1332" s="172" t="s">
        <v>1970</v>
      </c>
      <c r="C1332" s="172" t="s">
        <v>1971</v>
      </c>
      <c r="D1332" s="205"/>
      <c r="E1332" s="174">
        <v>1</v>
      </c>
      <c r="F1332" s="224">
        <v>5</v>
      </c>
      <c r="G1332" s="175">
        <v>5.28</v>
      </c>
      <c r="H1332" s="176">
        <v>1</v>
      </c>
      <c r="I1332" s="176">
        <f>H1332*G1332*F1332*E1332</f>
        <v>26.400000000000002</v>
      </c>
      <c r="J1332" s="65"/>
      <c r="K1332" s="170"/>
    </row>
    <row r="1333" spans="1:13">
      <c r="A1333" t="s">
        <v>1972</v>
      </c>
      <c r="B1333" s="172"/>
      <c r="C1333" s="183">
        <f>1610*2+1030*2</f>
        <v>5280</v>
      </c>
      <c r="D1333" s="205"/>
      <c r="E1333" s="174"/>
      <c r="F1333" s="224"/>
      <c r="G1333" s="175"/>
      <c r="H1333" s="176"/>
      <c r="I1333" s="176"/>
      <c r="J1333" s="65"/>
      <c r="K1333" s="170"/>
    </row>
    <row r="1334" spans="1:13">
      <c r="A1334" t="s">
        <v>1973</v>
      </c>
      <c r="B1334" s="172"/>
      <c r="C1334" s="172"/>
      <c r="D1334" s="172"/>
      <c r="E1334" s="224"/>
      <c r="F1334" s="224"/>
      <c r="G1334" s="180"/>
      <c r="H1334" s="180"/>
      <c r="I1334" s="180"/>
      <c r="J1334" s="65"/>
      <c r="K1334" s="170"/>
    </row>
    <row r="1335" spans="1:13">
      <c r="A1335" t="s">
        <v>1974</v>
      </c>
      <c r="B1335" s="172" t="s">
        <v>1975</v>
      </c>
      <c r="C1335" s="172" t="s">
        <v>1976</v>
      </c>
      <c r="D1335" s="172"/>
      <c r="E1335" s="224">
        <v>1</v>
      </c>
      <c r="F1335" s="224">
        <v>1</v>
      </c>
      <c r="G1335" s="180">
        <v>6.81</v>
      </c>
      <c r="H1335" s="180">
        <v>1</v>
      </c>
      <c r="I1335" s="180">
        <f>H1335*G1335*F1335*E1335</f>
        <v>6.81</v>
      </c>
      <c r="J1335" s="65"/>
      <c r="K1335" s="170"/>
    </row>
    <row r="1336" spans="1:13">
      <c r="A1336" t="s">
        <v>1977</v>
      </c>
      <c r="B1336" s="172"/>
      <c r="C1336" s="177">
        <f>2375*2+1030*2</f>
        <v>6810</v>
      </c>
      <c r="D1336" s="205"/>
      <c r="E1336" s="174"/>
      <c r="F1336" s="224"/>
      <c r="G1336" s="175"/>
      <c r="H1336" s="176"/>
      <c r="I1336" s="182">
        <f>SUM(I1332:I1335)</f>
        <v>33.21</v>
      </c>
      <c r="J1336" s="65"/>
      <c r="K1336" s="170"/>
    </row>
    <row r="1337" spans="1:13">
      <c r="D1337" s="65"/>
      <c r="E1337" s="162"/>
      <c r="F1337" s="96"/>
      <c r="G1337" s="163"/>
      <c r="H1337" s="164"/>
      <c r="I1337" s="164"/>
      <c r="J1337" s="65"/>
      <c r="K1337" s="170"/>
    </row>
    <row r="1338" spans="1:13">
      <c r="A1338" s="154"/>
      <c r="B1338" s="154" t="s">
        <v>214</v>
      </c>
      <c r="C1338" s="155"/>
      <c r="D1338" s="194"/>
      <c r="E1338" s="158"/>
      <c r="F1338" s="222"/>
      <c r="G1338" s="159"/>
      <c r="H1338" s="160"/>
      <c r="I1338" s="160"/>
      <c r="J1338" s="194"/>
      <c r="K1338" s="168"/>
      <c r="L1338" s="154"/>
      <c r="M1338" s="154"/>
    </row>
    <row r="1339" spans="1:13" hidden="1" outlineLevel="1">
      <c r="C1339" s="65"/>
      <c r="D1339" s="65"/>
      <c r="E1339" s="162"/>
      <c r="F1339" s="96"/>
      <c r="G1339" s="163"/>
      <c r="H1339" s="164"/>
      <c r="I1339" s="164"/>
      <c r="J1339" s="65"/>
      <c r="K1339" s="170"/>
    </row>
    <row r="1340" spans="1:13" hidden="1" outlineLevel="1">
      <c r="A1340" s="104"/>
      <c r="C1340" s="105" t="s">
        <v>30</v>
      </c>
      <c r="D1340" s="65"/>
      <c r="E1340" s="162"/>
      <c r="F1340" s="96"/>
      <c r="G1340" s="163"/>
      <c r="H1340" s="164"/>
      <c r="I1340" s="164"/>
      <c r="J1340" s="65"/>
      <c r="K1340" s="170"/>
    </row>
    <row r="1341" spans="1:13" hidden="1" outlineLevel="1">
      <c r="C1341" s="65" t="s">
        <v>1101</v>
      </c>
      <c r="D1341" s="65"/>
      <c r="E1341" s="162"/>
      <c r="F1341" s="96"/>
      <c r="G1341" s="163"/>
      <c r="H1341" s="164"/>
      <c r="I1341" s="164"/>
      <c r="J1341" s="65"/>
      <c r="K1341" s="170"/>
    </row>
    <row r="1342" spans="1:13" hidden="1" outlineLevel="1">
      <c r="C1342" s="65" t="s">
        <v>1102</v>
      </c>
      <c r="D1342" s="65"/>
      <c r="E1342" s="162"/>
      <c r="F1342" s="96"/>
      <c r="G1342" s="163"/>
      <c r="H1342" s="164"/>
      <c r="I1342" s="164"/>
      <c r="J1342" s="65"/>
      <c r="K1342" s="170"/>
    </row>
    <row r="1343" spans="1:13" hidden="1" outlineLevel="1">
      <c r="C1343" s="65" t="s">
        <v>1103</v>
      </c>
      <c r="D1343" s="65"/>
      <c r="E1343" s="162"/>
      <c r="F1343" s="96"/>
      <c r="G1343" s="163"/>
      <c r="H1343" s="164"/>
      <c r="I1343" s="164"/>
      <c r="J1343" s="65"/>
      <c r="K1343" s="170"/>
    </row>
    <row r="1344" spans="1:13" hidden="1" outlineLevel="1">
      <c r="C1344" s="65"/>
      <c r="D1344" s="65"/>
      <c r="E1344" s="162"/>
      <c r="F1344" s="96"/>
      <c r="G1344" s="163"/>
      <c r="H1344" s="164"/>
      <c r="I1344" s="164"/>
      <c r="J1344" s="65"/>
      <c r="K1344" s="170"/>
    </row>
    <row r="1345" spans="3:13" hidden="1" outlineLevel="1">
      <c r="C1345" s="65" t="s">
        <v>1104</v>
      </c>
      <c r="D1345" s="65"/>
      <c r="E1345" s="162"/>
      <c r="F1345" s="96"/>
      <c r="G1345" s="163"/>
      <c r="H1345" s="164"/>
      <c r="I1345" s="164"/>
      <c r="J1345" s="65"/>
      <c r="K1345" s="170"/>
    </row>
    <row r="1346" spans="3:13" hidden="1" outlineLevel="1">
      <c r="C1346" s="65" t="s">
        <v>1105</v>
      </c>
      <c r="D1346" s="65"/>
      <c r="E1346" s="162"/>
      <c r="F1346" s="96"/>
      <c r="G1346" s="163"/>
      <c r="H1346" s="164"/>
      <c r="I1346" s="164"/>
      <c r="J1346" s="65"/>
      <c r="K1346" s="170"/>
    </row>
    <row r="1347" spans="3:13" hidden="1" outlineLevel="1">
      <c r="C1347" s="65"/>
      <c r="D1347" s="65"/>
      <c r="E1347" s="162"/>
      <c r="F1347" s="96"/>
      <c r="G1347" s="163"/>
      <c r="H1347" s="164"/>
      <c r="I1347" s="164"/>
      <c r="J1347" s="65"/>
      <c r="K1347" s="170"/>
    </row>
    <row r="1348" spans="3:13" hidden="1" outlineLevel="1">
      <c r="C1348" s="65"/>
      <c r="D1348" s="65"/>
      <c r="E1348" s="162"/>
      <c r="F1348" s="96"/>
      <c r="G1348" s="163"/>
      <c r="H1348" s="164"/>
      <c r="I1348" s="164"/>
      <c r="J1348" s="65"/>
      <c r="K1348" s="170"/>
    </row>
    <row r="1349" spans="3:13" hidden="1" outlineLevel="1">
      <c r="C1349" s="65" t="s">
        <v>1106</v>
      </c>
      <c r="D1349" s="65"/>
      <c r="E1349" s="162"/>
      <c r="F1349" s="96"/>
      <c r="G1349" s="163"/>
      <c r="H1349" s="164"/>
      <c r="I1349" s="164"/>
      <c r="J1349" s="65"/>
      <c r="K1349" s="170"/>
    </row>
    <row r="1350" spans="3:13" hidden="1" outlineLevel="1">
      <c r="C1350" s="65" t="s">
        <v>1107</v>
      </c>
      <c r="D1350" s="65"/>
      <c r="E1350" s="162"/>
      <c r="F1350" s="96"/>
      <c r="G1350" s="163"/>
      <c r="H1350" s="164"/>
      <c r="I1350" s="164"/>
      <c r="J1350" s="65"/>
      <c r="K1350" s="170"/>
    </row>
    <row r="1351" spans="3:13" hidden="1" outlineLevel="1">
      <c r="C1351" s="65"/>
      <c r="D1351" s="65"/>
      <c r="E1351" s="162"/>
      <c r="F1351" s="96"/>
      <c r="G1351" s="163"/>
      <c r="H1351" s="164"/>
      <c r="I1351" s="164"/>
      <c r="J1351" s="65"/>
      <c r="K1351" s="170"/>
    </row>
    <row r="1352" spans="3:13" hidden="1" outlineLevel="1">
      <c r="C1352" s="65" t="s">
        <v>1108</v>
      </c>
      <c r="D1352" s="65"/>
      <c r="E1352" s="162"/>
      <c r="F1352" s="96"/>
      <c r="G1352" s="163"/>
      <c r="H1352" s="164"/>
      <c r="I1352" s="164"/>
      <c r="J1352" s="65"/>
      <c r="K1352" s="170"/>
      <c r="M1352" t="s">
        <v>270</v>
      </c>
    </row>
    <row r="1353" spans="3:13" hidden="1" outlineLevel="1">
      <c r="C1353" s="65"/>
      <c r="D1353" s="65"/>
      <c r="E1353" s="162"/>
      <c r="F1353" s="96"/>
      <c r="G1353" s="163"/>
      <c r="H1353" s="164"/>
      <c r="I1353" s="164"/>
      <c r="J1353" s="65"/>
      <c r="K1353" s="170"/>
    </row>
    <row r="1354" spans="3:13" hidden="1" outlineLevel="1">
      <c r="C1354" s="65" t="s">
        <v>1109</v>
      </c>
      <c r="D1354" s="65"/>
      <c r="E1354" s="162"/>
      <c r="F1354" s="96"/>
      <c r="G1354" s="163"/>
      <c r="H1354" s="164"/>
      <c r="I1354" s="164"/>
      <c r="J1354" s="65"/>
      <c r="K1354" s="170"/>
      <c r="M1354" t="s">
        <v>270</v>
      </c>
    </row>
    <row r="1355" spans="3:13" hidden="1" outlineLevel="1">
      <c r="C1355" s="65"/>
      <c r="D1355" s="65"/>
      <c r="E1355" s="162"/>
      <c r="F1355" s="96"/>
      <c r="G1355" s="163"/>
      <c r="H1355" s="164"/>
      <c r="I1355" s="164"/>
      <c r="J1355" s="65"/>
      <c r="K1355" s="170"/>
    </row>
    <row r="1356" spans="3:13" hidden="1" outlineLevel="1">
      <c r="C1356" s="65"/>
      <c r="D1356" s="65"/>
      <c r="E1356" s="162"/>
      <c r="F1356" s="96"/>
      <c r="G1356" s="163"/>
      <c r="H1356" s="164"/>
      <c r="I1356" s="164"/>
      <c r="J1356" s="65"/>
      <c r="K1356" s="170"/>
    </row>
    <row r="1357" spans="3:13" hidden="1" outlineLevel="1">
      <c r="C1357" s="65"/>
      <c r="D1357" s="65"/>
      <c r="E1357" s="162"/>
      <c r="F1357" s="96"/>
      <c r="G1357" s="163"/>
      <c r="H1357" s="164"/>
      <c r="I1357" s="164"/>
      <c r="J1357" s="65"/>
      <c r="K1357" s="170"/>
    </row>
    <row r="1358" spans="3:13" hidden="1" outlineLevel="1">
      <c r="C1358" s="65"/>
      <c r="D1358" s="65"/>
      <c r="E1358" s="162"/>
      <c r="F1358" s="96"/>
      <c r="G1358" s="163"/>
      <c r="H1358" s="164"/>
      <c r="I1358" s="164"/>
      <c r="J1358" s="65"/>
      <c r="K1358" s="170"/>
    </row>
    <row r="1359" spans="3:13" hidden="1" outlineLevel="1">
      <c r="C1359" s="65"/>
      <c r="D1359" s="65"/>
      <c r="E1359" s="162"/>
      <c r="F1359" s="96"/>
      <c r="G1359" s="163"/>
      <c r="H1359" s="164"/>
      <c r="I1359" s="164"/>
      <c r="J1359" s="65"/>
      <c r="K1359" s="170"/>
    </row>
    <row r="1360" spans="3:13" hidden="1" outlineLevel="1">
      <c r="C1360" s="65"/>
      <c r="D1360" s="65"/>
      <c r="E1360" s="162"/>
      <c r="F1360" s="96"/>
      <c r="G1360" s="163"/>
      <c r="H1360" s="164"/>
      <c r="I1360" s="164"/>
      <c r="J1360" s="65"/>
      <c r="K1360" s="170"/>
    </row>
    <row r="1361" spans="1:13" hidden="1" outlineLevel="1">
      <c r="C1361" s="65"/>
      <c r="D1361" s="65"/>
      <c r="E1361" s="162"/>
      <c r="F1361" s="96"/>
      <c r="G1361" s="163"/>
      <c r="H1361" s="164"/>
      <c r="I1361" s="164"/>
      <c r="J1361" s="65"/>
      <c r="K1361" s="170"/>
    </row>
    <row r="1362" spans="1:13" hidden="1" outlineLevel="1">
      <c r="C1362" s="65"/>
      <c r="D1362" s="65"/>
      <c r="E1362" s="162"/>
      <c r="F1362" s="96"/>
      <c r="G1362" s="163"/>
      <c r="H1362" s="164"/>
      <c r="I1362" s="164"/>
      <c r="J1362" s="65"/>
      <c r="K1362" s="170"/>
    </row>
    <row r="1363" spans="1:13" hidden="1" outlineLevel="1">
      <c r="C1363" s="65"/>
      <c r="D1363" s="65"/>
      <c r="E1363" s="162"/>
      <c r="F1363" s="96"/>
      <c r="G1363" s="163"/>
      <c r="H1363" s="164"/>
      <c r="I1363" s="164"/>
      <c r="J1363" s="65"/>
      <c r="K1363" s="170"/>
    </row>
    <row r="1364" spans="1:13" hidden="1" outlineLevel="1">
      <c r="A1364" s="154"/>
      <c r="B1364" s="154" t="s">
        <v>214</v>
      </c>
      <c r="C1364" s="155"/>
      <c r="D1364" s="194"/>
      <c r="E1364" s="158"/>
      <c r="F1364" s="222"/>
      <c r="G1364" s="159"/>
      <c r="H1364" s="160"/>
      <c r="I1364" s="160"/>
      <c r="J1364" s="194"/>
      <c r="K1364" s="168"/>
      <c r="L1364" s="154"/>
      <c r="M1364" s="154"/>
    </row>
    <row r="1365" spans="1:13" hidden="1" outlineLevel="1">
      <c r="C1365" s="65"/>
      <c r="D1365" s="65"/>
      <c r="E1365" s="162"/>
      <c r="F1365" s="96"/>
      <c r="G1365" s="163"/>
      <c r="H1365" s="164"/>
      <c r="I1365" s="164"/>
      <c r="J1365" s="65"/>
      <c r="K1365" s="170"/>
    </row>
    <row r="1366" spans="1:13" hidden="1" outlineLevel="1">
      <c r="C1366" s="65"/>
      <c r="D1366" s="65"/>
      <c r="E1366" s="162"/>
      <c r="F1366" s="96"/>
      <c r="G1366" s="163"/>
      <c r="H1366" s="164"/>
      <c r="I1366" s="164"/>
      <c r="J1366" s="65"/>
      <c r="K1366" s="170"/>
    </row>
    <row r="1367" spans="1:13" hidden="1" outlineLevel="1">
      <c r="C1367" s="65"/>
      <c r="D1367" s="65"/>
      <c r="E1367" s="162"/>
      <c r="F1367" s="96"/>
      <c r="G1367" s="163"/>
      <c r="H1367" s="164"/>
      <c r="I1367" s="164"/>
      <c r="J1367" s="65"/>
      <c r="K1367" s="170"/>
    </row>
    <row r="1368" spans="1:13" hidden="1" outlineLevel="1">
      <c r="A1368" s="104"/>
      <c r="C1368" s="105" t="s">
        <v>31</v>
      </c>
      <c r="D1368" s="65"/>
      <c r="E1368" s="162"/>
      <c r="F1368" s="96"/>
      <c r="G1368" s="163"/>
      <c r="H1368" s="164"/>
      <c r="I1368" s="164"/>
      <c r="J1368" s="65"/>
      <c r="K1368" s="170"/>
    </row>
    <row r="1369" spans="1:13" hidden="1" outlineLevel="1">
      <c r="C1369" s="65" t="s">
        <v>1110</v>
      </c>
      <c r="D1369" s="65"/>
      <c r="E1369" s="162"/>
      <c r="F1369" s="96"/>
      <c r="G1369" s="163"/>
      <c r="H1369" s="164"/>
      <c r="I1369" s="164"/>
      <c r="J1369" s="65"/>
      <c r="K1369" s="170"/>
    </row>
    <row r="1370" spans="1:13" hidden="1" outlineLevel="1">
      <c r="C1370" s="65" t="s">
        <v>1111</v>
      </c>
      <c r="D1370" s="65"/>
      <c r="E1370" s="162"/>
      <c r="F1370" s="96"/>
      <c r="G1370" s="163"/>
      <c r="H1370" s="164"/>
      <c r="I1370" s="164"/>
      <c r="J1370" s="65"/>
      <c r="K1370" s="170"/>
    </row>
    <row r="1371" spans="1:13" hidden="1" outlineLevel="1">
      <c r="C1371" s="65" t="s">
        <v>1112</v>
      </c>
      <c r="D1371" s="65"/>
      <c r="E1371" s="162"/>
      <c r="F1371" s="96"/>
      <c r="G1371" s="163"/>
      <c r="H1371" s="164"/>
      <c r="I1371" s="164"/>
      <c r="J1371" s="65"/>
      <c r="K1371" s="170"/>
    </row>
    <row r="1372" spans="1:13" hidden="1" outlineLevel="1">
      <c r="C1372" s="65"/>
      <c r="D1372" s="65"/>
      <c r="E1372" s="162"/>
      <c r="F1372" s="96"/>
      <c r="G1372" s="163"/>
      <c r="H1372" s="164"/>
      <c r="I1372" s="164"/>
      <c r="J1372" s="65"/>
      <c r="K1372" s="170"/>
    </row>
    <row r="1373" spans="1:13" hidden="1" outlineLevel="1">
      <c r="C1373" s="65"/>
      <c r="D1373" s="65"/>
      <c r="E1373" s="162"/>
      <c r="F1373" s="96"/>
      <c r="G1373" s="163"/>
      <c r="H1373" s="164"/>
      <c r="I1373" s="164"/>
      <c r="J1373" s="65"/>
      <c r="K1373" s="170"/>
    </row>
    <row r="1374" spans="1:13" hidden="1" outlineLevel="1">
      <c r="C1374" s="65"/>
      <c r="D1374" s="65"/>
      <c r="E1374" s="162"/>
      <c r="F1374" s="96"/>
      <c r="G1374" s="163"/>
      <c r="H1374" s="164"/>
      <c r="I1374" s="164"/>
      <c r="J1374" s="65"/>
      <c r="K1374" s="170"/>
    </row>
    <row r="1375" spans="1:13" hidden="1" outlineLevel="1">
      <c r="A1375" s="154"/>
      <c r="B1375" s="154" t="s">
        <v>214</v>
      </c>
      <c r="C1375" s="155"/>
      <c r="D1375" s="194"/>
      <c r="E1375" s="158"/>
      <c r="F1375" s="222"/>
      <c r="G1375" s="159"/>
      <c r="H1375" s="160"/>
      <c r="I1375" s="160"/>
      <c r="J1375" s="194"/>
      <c r="K1375" s="168"/>
      <c r="L1375" s="154"/>
      <c r="M1375" s="154"/>
    </row>
    <row r="1376" spans="1:13" hidden="1" outlineLevel="1">
      <c r="C1376" s="65"/>
      <c r="D1376" s="65"/>
      <c r="E1376" s="162"/>
      <c r="F1376" s="96"/>
      <c r="G1376" s="163"/>
      <c r="H1376" s="164"/>
      <c r="I1376" s="164"/>
      <c r="J1376" s="65"/>
      <c r="K1376" s="170"/>
    </row>
    <row r="1377" spans="1:13" hidden="1" outlineLevel="1">
      <c r="A1377" s="104"/>
      <c r="C1377" s="105" t="s">
        <v>32</v>
      </c>
      <c r="D1377" s="65"/>
      <c r="E1377" s="162"/>
      <c r="F1377" s="96"/>
      <c r="G1377" s="163"/>
      <c r="H1377" s="164"/>
      <c r="I1377" s="164"/>
      <c r="J1377" s="65"/>
      <c r="K1377" s="170"/>
    </row>
    <row r="1378" spans="1:13" hidden="1" outlineLevel="1">
      <c r="C1378" s="65" t="s">
        <v>1113</v>
      </c>
      <c r="D1378" s="65"/>
      <c r="E1378" s="162"/>
      <c r="F1378" s="96"/>
      <c r="G1378" s="163"/>
      <c r="H1378" s="164"/>
      <c r="I1378" s="164"/>
      <c r="J1378" s="65"/>
      <c r="K1378" s="170"/>
    </row>
    <row r="1379" spans="1:13" hidden="1" outlineLevel="1">
      <c r="C1379" s="65" t="s">
        <v>1114</v>
      </c>
      <c r="D1379" s="65"/>
      <c r="E1379" s="162"/>
      <c r="F1379" s="96"/>
      <c r="G1379" s="163"/>
      <c r="H1379" s="164"/>
      <c r="I1379" s="164"/>
      <c r="J1379" s="65"/>
      <c r="K1379" s="170"/>
    </row>
    <row r="1380" spans="1:13" hidden="1" outlineLevel="1">
      <c r="C1380" s="65" t="s">
        <v>1115</v>
      </c>
      <c r="D1380" s="65"/>
      <c r="E1380" s="162"/>
      <c r="F1380" s="96"/>
      <c r="G1380" s="163"/>
      <c r="H1380" s="164"/>
      <c r="I1380" s="164"/>
      <c r="J1380" s="65"/>
      <c r="K1380" s="170"/>
    </row>
    <row r="1381" spans="1:13" hidden="1" outlineLevel="1">
      <c r="C1381" s="65"/>
      <c r="D1381" s="65"/>
      <c r="E1381" s="162"/>
      <c r="F1381" s="96"/>
      <c r="G1381" s="163"/>
      <c r="H1381" s="164"/>
      <c r="I1381" s="164"/>
      <c r="J1381" s="65"/>
      <c r="K1381" s="170"/>
    </row>
    <row r="1382" spans="1:13" hidden="1" outlineLevel="1">
      <c r="C1382" s="65" t="s">
        <v>1116</v>
      </c>
      <c r="D1382" s="65"/>
      <c r="E1382" s="162"/>
      <c r="F1382" s="96"/>
      <c r="G1382" s="163"/>
      <c r="H1382" s="164"/>
      <c r="I1382" s="164"/>
      <c r="J1382" s="65"/>
      <c r="K1382" s="170"/>
    </row>
    <row r="1383" spans="1:13" hidden="1" outlineLevel="1">
      <c r="C1383" s="65" t="s">
        <v>1117</v>
      </c>
      <c r="D1383" s="65"/>
      <c r="E1383" s="162"/>
      <c r="F1383" s="96"/>
      <c r="G1383" s="163"/>
      <c r="H1383" s="164"/>
      <c r="I1383" s="164"/>
      <c r="J1383" s="65"/>
      <c r="K1383" s="170"/>
    </row>
    <row r="1384" spans="1:13" hidden="1" outlineLevel="1">
      <c r="C1384" s="65"/>
      <c r="D1384" s="65"/>
      <c r="E1384" s="162"/>
      <c r="F1384" s="96"/>
      <c r="G1384" s="163"/>
      <c r="H1384" s="164"/>
      <c r="I1384" s="164"/>
      <c r="J1384" s="65"/>
      <c r="K1384" s="170"/>
    </row>
    <row r="1385" spans="1:13" hidden="1" outlineLevel="1">
      <c r="C1385" s="65" t="s">
        <v>1118</v>
      </c>
      <c r="D1385" s="65"/>
      <c r="E1385" s="162"/>
      <c r="F1385" s="96"/>
      <c r="G1385" s="163"/>
      <c r="H1385" s="164"/>
      <c r="I1385" s="164"/>
      <c r="J1385" s="65"/>
      <c r="K1385" s="170"/>
      <c r="M1385" t="s">
        <v>82</v>
      </c>
    </row>
    <row r="1386" spans="1:13" hidden="1" outlineLevel="1">
      <c r="C1386" s="65" t="s">
        <v>1119</v>
      </c>
      <c r="D1386" s="65"/>
      <c r="E1386" s="162"/>
      <c r="F1386" s="96"/>
      <c r="G1386" s="163"/>
      <c r="H1386" s="164"/>
      <c r="I1386" s="164"/>
      <c r="J1386" s="65"/>
      <c r="K1386" s="170"/>
      <c r="M1386" t="s">
        <v>82</v>
      </c>
    </row>
    <row r="1387" spans="1:13" hidden="1" outlineLevel="1">
      <c r="C1387" s="65"/>
      <c r="D1387" s="65"/>
      <c r="E1387" s="162"/>
      <c r="F1387" s="96"/>
      <c r="G1387" s="163"/>
      <c r="H1387" s="164"/>
      <c r="I1387" s="164"/>
      <c r="J1387" s="65"/>
      <c r="K1387" s="170"/>
    </row>
    <row r="1388" spans="1:13" hidden="1" outlineLevel="1">
      <c r="C1388" s="65" t="s">
        <v>1120</v>
      </c>
      <c r="D1388" s="65"/>
      <c r="E1388" s="162"/>
      <c r="F1388" s="96"/>
      <c r="G1388" s="163"/>
      <c r="H1388" s="164"/>
      <c r="I1388" s="164"/>
      <c r="J1388" s="65"/>
      <c r="K1388" s="170"/>
      <c r="M1388" t="s">
        <v>82</v>
      </c>
    </row>
    <row r="1389" spans="1:13" hidden="1" outlineLevel="1">
      <c r="C1389" s="65" t="s">
        <v>1121</v>
      </c>
      <c r="D1389" s="65"/>
      <c r="E1389" s="162"/>
      <c r="F1389" s="96"/>
      <c r="G1389" s="163"/>
      <c r="H1389" s="164"/>
      <c r="I1389" s="164"/>
      <c r="J1389" s="65"/>
      <c r="K1389" s="170"/>
    </row>
    <row r="1390" spans="1:13" hidden="1" outlineLevel="1">
      <c r="C1390" s="65"/>
      <c r="D1390" s="65"/>
      <c r="E1390" s="162"/>
      <c r="F1390" s="96"/>
      <c r="G1390" s="163"/>
      <c r="H1390" s="164"/>
      <c r="I1390" s="164"/>
      <c r="J1390" s="65"/>
      <c r="K1390" s="170"/>
    </row>
    <row r="1391" spans="1:13" hidden="1" outlineLevel="1">
      <c r="C1391" s="65"/>
      <c r="D1391" s="65"/>
      <c r="E1391" s="162"/>
      <c r="F1391" s="96"/>
      <c r="G1391" s="163"/>
      <c r="H1391" s="164"/>
      <c r="I1391" s="164"/>
      <c r="J1391" s="65"/>
      <c r="K1391" s="170"/>
    </row>
    <row r="1392" spans="1:13" hidden="1" outlineLevel="1">
      <c r="C1392" s="65"/>
      <c r="D1392" s="65"/>
      <c r="E1392" s="162"/>
      <c r="F1392" s="96"/>
      <c r="G1392" s="163"/>
      <c r="H1392" s="164"/>
      <c r="I1392" s="164"/>
      <c r="J1392" s="65"/>
      <c r="K1392" s="170"/>
    </row>
    <row r="1393" spans="1:13" hidden="1" outlineLevel="1">
      <c r="C1393" s="65"/>
      <c r="D1393" s="65"/>
      <c r="E1393" s="162"/>
      <c r="F1393" s="96"/>
      <c r="G1393" s="163"/>
      <c r="H1393" s="164"/>
      <c r="I1393" s="164"/>
      <c r="J1393" s="65"/>
      <c r="K1393" s="170"/>
    </row>
    <row r="1394" spans="1:13" hidden="1" outlineLevel="1">
      <c r="C1394" s="65"/>
      <c r="D1394" s="65"/>
      <c r="E1394" s="162"/>
      <c r="F1394" s="96"/>
      <c r="G1394" s="163"/>
      <c r="H1394" s="164"/>
      <c r="I1394" s="164"/>
      <c r="J1394" s="65"/>
      <c r="K1394" s="170"/>
    </row>
    <row r="1395" spans="1:13" hidden="1" outlineLevel="1">
      <c r="A1395" s="154"/>
      <c r="B1395" s="154" t="s">
        <v>214</v>
      </c>
      <c r="C1395" s="155"/>
      <c r="D1395" s="194"/>
      <c r="E1395" s="158"/>
      <c r="F1395" s="222"/>
      <c r="G1395" s="159"/>
      <c r="H1395" s="160"/>
      <c r="I1395" s="160"/>
      <c r="J1395" s="194"/>
      <c r="K1395" s="168"/>
      <c r="L1395" s="154"/>
      <c r="M1395" s="154"/>
    </row>
    <row r="1396" spans="1:13" hidden="1" outlineLevel="1">
      <c r="C1396" s="65"/>
      <c r="D1396" s="65"/>
      <c r="E1396" s="162"/>
      <c r="F1396" s="96"/>
      <c r="G1396" s="163"/>
      <c r="H1396" s="164"/>
      <c r="I1396" s="164"/>
      <c r="J1396" s="65"/>
      <c r="K1396" s="170"/>
    </row>
    <row r="1397" spans="1:13" hidden="1" outlineLevel="1">
      <c r="A1397" s="104"/>
      <c r="C1397" s="105" t="s">
        <v>1122</v>
      </c>
      <c r="D1397" s="65"/>
      <c r="E1397" s="162"/>
      <c r="F1397" s="96"/>
      <c r="G1397" s="163"/>
      <c r="H1397" s="164"/>
      <c r="I1397" s="164"/>
      <c r="J1397" s="65"/>
      <c r="K1397" s="170"/>
    </row>
    <row r="1398" spans="1:13" hidden="1" outlineLevel="1">
      <c r="C1398" s="65" t="s">
        <v>1123</v>
      </c>
      <c r="D1398" s="65"/>
      <c r="E1398" s="162"/>
      <c r="F1398" s="96"/>
      <c r="G1398" s="163"/>
      <c r="H1398" s="164"/>
      <c r="I1398" s="164"/>
      <c r="J1398" s="65"/>
      <c r="K1398" s="170"/>
    </row>
    <row r="1399" spans="1:13" hidden="1" outlineLevel="1">
      <c r="C1399" s="65" t="s">
        <v>1124</v>
      </c>
      <c r="D1399" s="65"/>
      <c r="E1399" s="162"/>
      <c r="F1399" s="96"/>
      <c r="G1399" s="163"/>
      <c r="H1399" s="164"/>
      <c r="I1399" s="164"/>
      <c r="J1399" s="65"/>
      <c r="K1399" s="170"/>
    </row>
    <row r="1400" spans="1:13" hidden="1" outlineLevel="1">
      <c r="C1400" s="65" t="s">
        <v>1125</v>
      </c>
      <c r="D1400" s="65"/>
      <c r="E1400" s="162"/>
      <c r="F1400" s="96"/>
      <c r="G1400" s="163"/>
      <c r="H1400" s="164"/>
      <c r="I1400" s="164"/>
      <c r="J1400" s="65"/>
      <c r="K1400" s="170"/>
    </row>
    <row r="1401" spans="1:13" hidden="1" outlineLevel="1">
      <c r="C1401" s="65"/>
      <c r="D1401" s="65"/>
      <c r="E1401" s="162"/>
      <c r="F1401" s="96"/>
      <c r="G1401" s="163"/>
      <c r="H1401" s="164"/>
      <c r="I1401" s="164"/>
      <c r="J1401" s="65"/>
      <c r="K1401" s="170"/>
    </row>
    <row r="1402" spans="1:13" hidden="1" outlineLevel="1">
      <c r="C1402" s="65" t="s">
        <v>1126</v>
      </c>
      <c r="D1402" s="65"/>
      <c r="E1402" s="162"/>
      <c r="F1402" s="96"/>
      <c r="G1402" s="163"/>
      <c r="H1402" s="164"/>
      <c r="I1402" s="164"/>
      <c r="J1402" s="65"/>
      <c r="K1402" s="170"/>
    </row>
    <row r="1403" spans="1:13" hidden="1" outlineLevel="1">
      <c r="C1403" s="65" t="s">
        <v>1127</v>
      </c>
      <c r="D1403" s="65"/>
      <c r="E1403" s="162"/>
      <c r="F1403" s="96"/>
      <c r="G1403" s="163"/>
      <c r="H1403" s="164"/>
      <c r="I1403" s="164"/>
      <c r="J1403" s="65"/>
      <c r="K1403" s="170"/>
    </row>
    <row r="1404" spans="1:13" hidden="1" outlineLevel="1">
      <c r="C1404" s="65"/>
      <c r="D1404" s="65"/>
      <c r="E1404" s="162"/>
      <c r="F1404" s="96"/>
      <c r="G1404" s="163"/>
      <c r="H1404" s="164"/>
      <c r="I1404" s="164"/>
      <c r="J1404" s="65"/>
      <c r="K1404" s="170"/>
    </row>
    <row r="1405" spans="1:13" hidden="1" outlineLevel="1">
      <c r="C1405" s="65" t="s">
        <v>1128</v>
      </c>
      <c r="D1405" s="65"/>
      <c r="E1405" s="162"/>
      <c r="F1405" s="96"/>
      <c r="G1405" s="163"/>
      <c r="H1405" s="164"/>
      <c r="I1405" s="164"/>
      <c r="J1405" s="65"/>
      <c r="K1405" s="170"/>
      <c r="M1405" t="s">
        <v>222</v>
      </c>
    </row>
    <row r="1406" spans="1:13" hidden="1" outlineLevel="1">
      <c r="C1406" s="65" t="s">
        <v>1129</v>
      </c>
      <c r="D1406" s="65"/>
      <c r="E1406" s="209"/>
      <c r="F1406" s="96"/>
      <c r="G1406" s="163"/>
      <c r="H1406" s="164"/>
      <c r="I1406" s="164"/>
      <c r="J1406" s="65"/>
      <c r="K1406" s="170"/>
      <c r="M1406" t="s">
        <v>222</v>
      </c>
    </row>
    <row r="1407" spans="1:13" hidden="1" outlineLevel="1">
      <c r="C1407" s="65" t="s">
        <v>1130</v>
      </c>
      <c r="D1407" s="65"/>
      <c r="E1407" s="209"/>
      <c r="F1407" s="96"/>
      <c r="G1407" s="163"/>
      <c r="H1407" s="164"/>
      <c r="I1407" s="164"/>
      <c r="J1407" s="65"/>
      <c r="K1407" s="170"/>
      <c r="M1407" t="s">
        <v>222</v>
      </c>
    </row>
    <row r="1408" spans="1:13" hidden="1" outlineLevel="1">
      <c r="C1408" s="65" t="s">
        <v>1131</v>
      </c>
      <c r="D1408" s="65"/>
      <c r="E1408" s="209"/>
      <c r="F1408" s="96"/>
      <c r="G1408" s="163"/>
      <c r="H1408" s="164"/>
      <c r="I1408" s="164"/>
      <c r="J1408" s="65"/>
      <c r="K1408" s="170"/>
      <c r="M1408" t="s">
        <v>222</v>
      </c>
    </row>
    <row r="1409" spans="1:13" hidden="1" outlineLevel="1">
      <c r="C1409" s="65"/>
      <c r="D1409" s="65"/>
      <c r="E1409" s="209"/>
      <c r="F1409" s="96"/>
      <c r="G1409" s="163"/>
      <c r="H1409" s="164"/>
      <c r="I1409" s="164"/>
      <c r="J1409" s="65"/>
      <c r="K1409" s="170"/>
    </row>
    <row r="1410" spans="1:13" hidden="1" outlineLevel="1">
      <c r="C1410" s="65" t="s">
        <v>1132</v>
      </c>
      <c r="D1410" s="65"/>
      <c r="E1410" s="209"/>
      <c r="F1410" s="96"/>
      <c r="G1410" s="163"/>
      <c r="H1410" s="164"/>
      <c r="I1410" s="164"/>
      <c r="J1410" s="65"/>
      <c r="K1410" s="170"/>
    </row>
    <row r="1411" spans="1:13" hidden="1" outlineLevel="1">
      <c r="C1411" s="65" t="s">
        <v>1133</v>
      </c>
      <c r="D1411" s="65"/>
      <c r="E1411" s="209"/>
      <c r="F1411" s="96"/>
      <c r="G1411" s="163"/>
      <c r="H1411" s="164"/>
      <c r="I1411" s="164"/>
      <c r="J1411" s="65"/>
      <c r="K1411" s="170"/>
      <c r="M1411" t="s">
        <v>222</v>
      </c>
    </row>
    <row r="1412" spans="1:13" hidden="1" outlineLevel="1">
      <c r="C1412" s="65" t="s">
        <v>1134</v>
      </c>
      <c r="D1412" s="65"/>
      <c r="E1412" s="209"/>
      <c r="F1412" s="96"/>
      <c r="G1412" s="163"/>
      <c r="H1412" s="164"/>
      <c r="I1412" s="164"/>
      <c r="J1412" s="65"/>
      <c r="K1412" s="170"/>
    </row>
    <row r="1413" spans="1:13" hidden="1" outlineLevel="1">
      <c r="C1413" s="65" t="s">
        <v>1135</v>
      </c>
      <c r="D1413" s="65"/>
      <c r="E1413" s="209"/>
      <c r="F1413" s="96"/>
      <c r="G1413" s="163"/>
      <c r="H1413" s="164"/>
      <c r="I1413" s="164"/>
      <c r="J1413" s="65"/>
      <c r="K1413" s="170"/>
    </row>
    <row r="1414" spans="1:13" hidden="1" outlineLevel="1">
      <c r="C1414" s="65"/>
      <c r="D1414" s="65"/>
      <c r="E1414" s="209"/>
      <c r="F1414" s="96"/>
      <c r="G1414" s="163"/>
      <c r="H1414" s="164"/>
      <c r="I1414" s="164"/>
      <c r="J1414" s="65"/>
      <c r="K1414" s="170"/>
    </row>
    <row r="1415" spans="1:13" hidden="1" outlineLevel="1">
      <c r="A1415" s="154"/>
      <c r="B1415" s="154" t="s">
        <v>214</v>
      </c>
      <c r="C1415" s="155"/>
      <c r="D1415" s="194"/>
      <c r="E1415" s="233"/>
      <c r="F1415" s="222"/>
      <c r="G1415" s="159"/>
      <c r="H1415" s="160"/>
      <c r="I1415" s="160"/>
      <c r="J1415" s="194"/>
      <c r="K1415" s="168"/>
      <c r="L1415" s="154"/>
      <c r="M1415" s="154"/>
    </row>
    <row r="1416" spans="1:13" collapsed="1">
      <c r="C1416" s="65"/>
      <c r="D1416" s="65"/>
      <c r="E1416" s="209"/>
      <c r="F1416" s="96"/>
      <c r="G1416" s="163"/>
      <c r="H1416" s="164"/>
      <c r="I1416" s="164"/>
      <c r="J1416" s="65"/>
      <c r="K1416" s="170"/>
    </row>
    <row r="1417" spans="1:13">
      <c r="A1417" s="104"/>
      <c r="B1417" s="105" t="s">
        <v>33</v>
      </c>
      <c r="D1417" s="65"/>
      <c r="E1417" s="209"/>
      <c r="F1417" s="96"/>
      <c r="G1417" s="163"/>
      <c r="H1417" s="164"/>
      <c r="I1417" s="164"/>
      <c r="J1417" s="65"/>
      <c r="K1417" s="170"/>
    </row>
    <row r="1418" spans="1:13" hidden="1" outlineLevel="1">
      <c r="C1418" s="65" t="s">
        <v>462</v>
      </c>
      <c r="D1418" s="65"/>
      <c r="E1418" s="209"/>
      <c r="F1418" s="96"/>
      <c r="G1418" s="163"/>
      <c r="H1418" s="164"/>
      <c r="I1418" s="164"/>
      <c r="J1418" s="65"/>
      <c r="K1418" s="170"/>
    </row>
    <row r="1419" spans="1:13" hidden="1" outlineLevel="1">
      <c r="C1419" s="65" t="s">
        <v>1136</v>
      </c>
      <c r="D1419" s="65"/>
      <c r="E1419" s="209"/>
      <c r="F1419" s="96"/>
      <c r="G1419" s="163"/>
      <c r="H1419" s="164"/>
      <c r="I1419" s="164"/>
      <c r="J1419" s="65"/>
      <c r="K1419" s="170"/>
    </row>
    <row r="1420" spans="1:13" hidden="1" outlineLevel="1">
      <c r="C1420" s="65" t="s">
        <v>1137</v>
      </c>
      <c r="D1420" s="65"/>
      <c r="E1420" s="209"/>
      <c r="F1420" s="96"/>
      <c r="G1420" s="163"/>
      <c r="H1420" s="164"/>
      <c r="I1420" s="164"/>
      <c r="J1420" s="65"/>
      <c r="K1420" s="170"/>
    </row>
    <row r="1421" spans="1:13" hidden="1" outlineLevel="1">
      <c r="C1421" s="65" t="s">
        <v>1138</v>
      </c>
      <c r="D1421" s="65"/>
      <c r="E1421" s="209"/>
      <c r="F1421" s="96"/>
      <c r="G1421" s="163"/>
      <c r="H1421" s="164"/>
      <c r="I1421" s="164"/>
      <c r="J1421" s="65"/>
      <c r="K1421" s="170"/>
    </row>
    <row r="1422" spans="1:13" hidden="1" outlineLevel="1" collapsed="1">
      <c r="C1422" s="187" t="s">
        <v>1139</v>
      </c>
      <c r="D1422" s="65"/>
      <c r="E1422" s="209"/>
      <c r="F1422" s="96"/>
      <c r="G1422" s="163"/>
      <c r="H1422" s="164"/>
      <c r="I1422" s="164"/>
      <c r="J1422" s="65"/>
      <c r="K1422" s="170"/>
    </row>
    <row r="1423" spans="1:13" hidden="1" outlineLevel="1">
      <c r="C1423" s="65" t="s">
        <v>1140</v>
      </c>
      <c r="D1423" s="65"/>
      <c r="E1423" s="209"/>
      <c r="F1423" s="96"/>
      <c r="G1423" s="163"/>
      <c r="H1423" s="164"/>
      <c r="I1423" s="164"/>
      <c r="J1423" s="65"/>
      <c r="K1423" s="170"/>
      <c r="M1423" t="s">
        <v>82</v>
      </c>
    </row>
    <row r="1424" spans="1:13" hidden="1" outlineLevel="1">
      <c r="C1424" s="65" t="s">
        <v>1141</v>
      </c>
      <c r="D1424" s="65"/>
      <c r="E1424" s="209"/>
      <c r="F1424" s="96"/>
      <c r="G1424" s="163"/>
      <c r="H1424" s="164"/>
      <c r="I1424" s="164"/>
      <c r="J1424" s="65"/>
      <c r="K1424" s="170"/>
      <c r="M1424" t="s">
        <v>82</v>
      </c>
    </row>
    <row r="1425" spans="3:13" hidden="1" outlineLevel="1">
      <c r="C1425" s="65" t="s">
        <v>1142</v>
      </c>
      <c r="D1425" s="65"/>
      <c r="E1425" s="209"/>
      <c r="F1425" s="96"/>
      <c r="G1425" s="163"/>
      <c r="H1425" s="164"/>
      <c r="I1425" s="164"/>
      <c r="J1425" s="65"/>
      <c r="K1425" s="170"/>
      <c r="M1425" t="s">
        <v>82</v>
      </c>
    </row>
    <row r="1426" spans="3:13" hidden="1" outlineLevel="1">
      <c r="C1426" s="65"/>
      <c r="D1426" s="65"/>
      <c r="E1426" s="209"/>
      <c r="F1426" s="96"/>
      <c r="G1426" s="163"/>
      <c r="H1426" s="164"/>
      <c r="I1426" s="164"/>
      <c r="J1426" s="65"/>
      <c r="K1426" s="170"/>
    </row>
    <row r="1427" spans="3:13" hidden="1" outlineLevel="1">
      <c r="C1427" s="65" t="s">
        <v>1143</v>
      </c>
      <c r="D1427" s="65"/>
      <c r="E1427" s="209"/>
      <c r="F1427" s="96"/>
      <c r="G1427" s="163"/>
      <c r="H1427" s="164"/>
      <c r="I1427" s="164"/>
      <c r="J1427" s="65"/>
      <c r="K1427" s="170"/>
      <c r="M1427" t="s">
        <v>82</v>
      </c>
    </row>
    <row r="1428" spans="3:13" hidden="1" outlineLevel="1">
      <c r="C1428" s="65" t="s">
        <v>1144</v>
      </c>
      <c r="D1428" s="65"/>
      <c r="E1428" s="209"/>
      <c r="F1428" s="96"/>
      <c r="G1428" s="163"/>
      <c r="H1428" s="164"/>
      <c r="I1428" s="164"/>
      <c r="J1428" s="65"/>
      <c r="K1428" s="170"/>
      <c r="M1428" t="s">
        <v>82</v>
      </c>
    </row>
    <row r="1429" spans="3:13" hidden="1" outlineLevel="1">
      <c r="C1429" s="65" t="s">
        <v>1145</v>
      </c>
      <c r="D1429" s="65"/>
      <c r="E1429" s="209"/>
      <c r="F1429" s="96"/>
      <c r="G1429" s="163"/>
      <c r="H1429" s="164"/>
      <c r="I1429" s="164"/>
      <c r="J1429" s="65"/>
      <c r="K1429" s="170"/>
      <c r="M1429" t="s">
        <v>82</v>
      </c>
    </row>
    <row r="1430" spans="3:13" hidden="1" outlineLevel="1">
      <c r="C1430" s="65"/>
      <c r="D1430" s="65"/>
      <c r="E1430" s="209"/>
      <c r="F1430" s="96"/>
      <c r="G1430" s="163"/>
      <c r="H1430" s="164"/>
      <c r="I1430" s="164"/>
      <c r="J1430" s="65"/>
      <c r="K1430" s="170"/>
    </row>
    <row r="1431" spans="3:13" hidden="1" outlineLevel="1">
      <c r="C1431" s="234" t="s">
        <v>1146</v>
      </c>
      <c r="D1431" s="65"/>
      <c r="E1431" s="209"/>
      <c r="F1431" s="96"/>
      <c r="G1431" s="163"/>
      <c r="H1431" s="164"/>
      <c r="I1431" s="164"/>
      <c r="J1431" s="65"/>
      <c r="K1431" s="170"/>
    </row>
    <row r="1432" spans="3:13" hidden="1" outlineLevel="1">
      <c r="C1432" s="65" t="s">
        <v>1147</v>
      </c>
      <c r="D1432" s="65"/>
      <c r="E1432" s="209"/>
      <c r="F1432" s="96"/>
      <c r="G1432" s="163"/>
      <c r="H1432" s="164"/>
      <c r="I1432" s="164"/>
      <c r="J1432" s="65"/>
      <c r="K1432" s="170"/>
      <c r="M1432" t="s">
        <v>82</v>
      </c>
    </row>
    <row r="1433" spans="3:13" hidden="1" outlineLevel="1">
      <c r="C1433" s="65" t="s">
        <v>1148</v>
      </c>
      <c r="D1433" s="65"/>
      <c r="E1433" s="209"/>
      <c r="F1433" s="96"/>
      <c r="G1433" s="163"/>
      <c r="H1433" s="164"/>
      <c r="I1433" s="164"/>
      <c r="J1433" s="65"/>
      <c r="K1433" s="170"/>
      <c r="M1433" t="s">
        <v>82</v>
      </c>
    </row>
    <row r="1434" spans="3:13" hidden="1" outlineLevel="1">
      <c r="C1434" s="65"/>
      <c r="D1434" s="65"/>
      <c r="E1434" s="209"/>
      <c r="F1434" s="96"/>
      <c r="G1434" s="163"/>
      <c r="H1434" s="164"/>
      <c r="I1434" s="164"/>
      <c r="J1434" s="65"/>
      <c r="K1434" s="170"/>
    </row>
    <row r="1435" spans="3:13" hidden="1" outlineLevel="1">
      <c r="C1435" s="65" t="s">
        <v>1149</v>
      </c>
      <c r="D1435" s="65"/>
      <c r="E1435" s="209"/>
      <c r="F1435" s="96"/>
      <c r="G1435" s="163"/>
      <c r="H1435" s="164"/>
      <c r="I1435" s="164"/>
      <c r="J1435" s="65"/>
      <c r="K1435" s="170"/>
      <c r="M1435" t="s">
        <v>82</v>
      </c>
    </row>
    <row r="1436" spans="3:13" hidden="1" outlineLevel="1">
      <c r="C1436" s="65" t="s">
        <v>1150</v>
      </c>
      <c r="D1436" s="65"/>
      <c r="E1436" s="209"/>
      <c r="F1436" s="96"/>
      <c r="G1436" s="163"/>
      <c r="H1436" s="164"/>
      <c r="I1436" s="164"/>
      <c r="J1436" s="65"/>
      <c r="K1436" s="170"/>
      <c r="M1436" t="s">
        <v>82</v>
      </c>
    </row>
    <row r="1437" spans="3:13" collapsed="1">
      <c r="C1437" s="65"/>
      <c r="D1437" s="65"/>
      <c r="E1437" s="209"/>
      <c r="F1437" s="96"/>
      <c r="G1437" s="163"/>
      <c r="H1437" s="164"/>
      <c r="I1437" s="164"/>
      <c r="J1437" s="65"/>
      <c r="K1437" s="170"/>
    </row>
    <row r="1438" spans="3:13" hidden="1" outlineLevel="1">
      <c r="C1438" s="235" t="s">
        <v>1151</v>
      </c>
      <c r="D1438" s="65"/>
      <c r="E1438" s="209"/>
      <c r="F1438" s="96"/>
      <c r="G1438" s="163"/>
      <c r="H1438" s="164"/>
      <c r="I1438" s="164"/>
      <c r="J1438" s="65"/>
      <c r="K1438" s="170"/>
    </row>
    <row r="1439" spans="3:13" hidden="1" outlineLevel="1">
      <c r="C1439" s="236" t="s">
        <v>462</v>
      </c>
      <c r="D1439" s="65"/>
      <c r="E1439" s="209"/>
      <c r="F1439" s="96"/>
      <c r="G1439" s="163"/>
      <c r="H1439" s="164"/>
      <c r="I1439" s="164"/>
      <c r="J1439" s="65"/>
      <c r="K1439" s="170"/>
    </row>
    <row r="1440" spans="3:13" hidden="1" outlineLevel="1">
      <c r="C1440" s="237" t="s">
        <v>1152</v>
      </c>
      <c r="D1440" s="65"/>
      <c r="E1440" s="209"/>
      <c r="F1440" s="96"/>
      <c r="G1440" s="163"/>
      <c r="H1440" s="164"/>
      <c r="I1440" s="164"/>
      <c r="J1440" s="65"/>
      <c r="K1440" s="170"/>
    </row>
    <row r="1441" spans="1:13" hidden="1" outlineLevel="1">
      <c r="C1441" s="237" t="s">
        <v>1153</v>
      </c>
      <c r="D1441" s="65"/>
      <c r="E1441" s="209"/>
      <c r="F1441" s="96"/>
      <c r="G1441" s="163"/>
      <c r="H1441" s="164"/>
      <c r="I1441" s="164"/>
      <c r="J1441" s="65"/>
      <c r="K1441" s="170"/>
    </row>
    <row r="1442" spans="1:13" hidden="1" outlineLevel="1">
      <c r="C1442" s="238" t="s">
        <v>1154</v>
      </c>
      <c r="D1442" s="65"/>
      <c r="E1442" s="209"/>
      <c r="F1442" s="96"/>
      <c r="G1442" s="163"/>
      <c r="H1442" s="164"/>
      <c r="I1442" s="164"/>
      <c r="J1442" s="65"/>
      <c r="K1442" s="170"/>
      <c r="M1442" t="s">
        <v>222</v>
      </c>
    </row>
    <row r="1443" spans="1:13" hidden="1" outlineLevel="1">
      <c r="C1443" s="65"/>
      <c r="D1443" s="65"/>
      <c r="E1443" s="209"/>
      <c r="F1443" s="96"/>
      <c r="G1443" s="163"/>
      <c r="H1443" s="164"/>
      <c r="I1443" s="164"/>
      <c r="J1443" s="65"/>
      <c r="K1443" s="170"/>
    </row>
    <row r="1444" spans="1:13" hidden="1" outlineLevel="1">
      <c r="C1444" s="65"/>
      <c r="D1444" s="65"/>
      <c r="E1444" s="209"/>
      <c r="F1444" s="96"/>
      <c r="G1444" s="163"/>
      <c r="H1444" s="164"/>
      <c r="I1444" s="164"/>
      <c r="J1444" s="65"/>
      <c r="K1444" s="170"/>
    </row>
    <row r="1445" spans="1:13" hidden="1" outlineLevel="1">
      <c r="C1445" s="65"/>
      <c r="D1445" s="65"/>
      <c r="E1445" s="209"/>
      <c r="F1445" s="96"/>
      <c r="G1445" s="163"/>
      <c r="H1445" s="164"/>
      <c r="I1445" s="164"/>
      <c r="J1445" s="65"/>
      <c r="K1445" s="170"/>
    </row>
    <row r="1446" spans="1:13" collapsed="1">
      <c r="A1446" t="s">
        <v>1155</v>
      </c>
      <c r="B1446" s="65" t="s">
        <v>1156</v>
      </c>
      <c r="D1446" s="65"/>
      <c r="E1446" s="209"/>
      <c r="F1446" s="96"/>
      <c r="G1446" s="163"/>
      <c r="H1446" s="164"/>
      <c r="I1446" s="178">
        <v>2</v>
      </c>
      <c r="J1446" s="65"/>
      <c r="K1446" s="170"/>
      <c r="L1446" s="166">
        <f>I1446</f>
        <v>2</v>
      </c>
      <c r="M1446" t="s">
        <v>222</v>
      </c>
    </row>
    <row r="1447" spans="1:13">
      <c r="A1447" t="s">
        <v>1157</v>
      </c>
      <c r="C1447" s="65"/>
      <c r="D1447" s="65"/>
      <c r="E1447" s="209"/>
      <c r="F1447" s="96"/>
      <c r="G1447" s="163"/>
      <c r="H1447" s="164"/>
      <c r="I1447" s="164"/>
      <c r="J1447" s="65"/>
      <c r="K1447" s="170"/>
    </row>
    <row r="1448" spans="1:13" hidden="1" outlineLevel="1">
      <c r="A1448" t="s">
        <v>1158</v>
      </c>
      <c r="C1448" s="65" t="s">
        <v>1164</v>
      </c>
      <c r="D1448" s="65"/>
      <c r="E1448" s="209"/>
      <c r="F1448" s="96"/>
      <c r="G1448" s="163"/>
      <c r="H1448" s="164"/>
      <c r="I1448" s="164"/>
      <c r="J1448" s="65"/>
      <c r="K1448" s="170"/>
      <c r="M1448" t="s">
        <v>222</v>
      </c>
    </row>
    <row r="1449" spans="1:13" hidden="1" outlineLevel="1">
      <c r="A1449" t="s">
        <v>1159</v>
      </c>
      <c r="C1449" s="65"/>
      <c r="D1449" s="65"/>
      <c r="E1449" s="209"/>
      <c r="F1449" s="96"/>
      <c r="G1449" s="163"/>
      <c r="H1449" s="164"/>
      <c r="I1449" s="164"/>
      <c r="J1449" s="65"/>
      <c r="K1449" s="170"/>
    </row>
    <row r="1450" spans="1:13" hidden="1" outlineLevel="1">
      <c r="A1450" t="s">
        <v>1160</v>
      </c>
      <c r="C1450" s="65"/>
      <c r="D1450" s="65"/>
      <c r="E1450" s="209"/>
      <c r="F1450" s="96"/>
      <c r="G1450" s="163"/>
      <c r="H1450" s="164"/>
      <c r="I1450" s="164"/>
      <c r="J1450" s="65"/>
      <c r="K1450" s="170"/>
    </row>
    <row r="1451" spans="1:13" hidden="1" outlineLevel="1">
      <c r="A1451" t="s">
        <v>1161</v>
      </c>
      <c r="C1451" s="65"/>
      <c r="D1451" s="65"/>
      <c r="E1451" s="209"/>
      <c r="F1451" s="96"/>
      <c r="G1451" s="163"/>
      <c r="H1451" s="164"/>
      <c r="I1451" s="164"/>
      <c r="J1451" s="65"/>
      <c r="K1451" s="170"/>
    </row>
    <row r="1452" spans="1:13" hidden="1" outlineLevel="1">
      <c r="A1452" t="s">
        <v>1162</v>
      </c>
      <c r="C1452" s="65"/>
      <c r="D1452" s="65"/>
      <c r="E1452" s="209"/>
      <c r="F1452" s="96"/>
      <c r="G1452" s="163"/>
      <c r="H1452" s="164"/>
      <c r="I1452" s="164"/>
      <c r="J1452" s="65"/>
      <c r="K1452" s="170"/>
    </row>
    <row r="1453" spans="1:13" hidden="1" outlineLevel="1">
      <c r="A1453" t="s">
        <v>1163</v>
      </c>
      <c r="C1453" s="65"/>
      <c r="D1453" s="65"/>
      <c r="E1453" s="209"/>
      <c r="F1453" s="96"/>
      <c r="G1453" s="163"/>
      <c r="H1453" s="164"/>
      <c r="I1453" s="164"/>
      <c r="J1453" s="65"/>
      <c r="K1453" s="170"/>
    </row>
    <row r="1454" spans="1:13" hidden="1" outlineLevel="1">
      <c r="A1454" t="s">
        <v>1165</v>
      </c>
      <c r="C1454" s="65" t="s">
        <v>1171</v>
      </c>
      <c r="D1454" s="65"/>
      <c r="E1454" s="209"/>
      <c r="F1454" s="96"/>
      <c r="G1454" s="163"/>
      <c r="H1454" s="164"/>
      <c r="I1454" s="164"/>
      <c r="J1454" s="65"/>
      <c r="K1454" s="170"/>
      <c r="M1454" t="s">
        <v>222</v>
      </c>
    </row>
    <row r="1455" spans="1:13" hidden="1" outlineLevel="1">
      <c r="A1455" t="s">
        <v>1166</v>
      </c>
      <c r="C1455" s="65" t="s">
        <v>1173</v>
      </c>
      <c r="D1455" s="65"/>
      <c r="E1455" s="209"/>
      <c r="F1455" s="96"/>
      <c r="G1455" s="163"/>
      <c r="H1455" s="164"/>
      <c r="I1455" s="164"/>
      <c r="J1455" s="65"/>
      <c r="K1455" s="170"/>
    </row>
    <row r="1456" spans="1:13" hidden="1" outlineLevel="1">
      <c r="A1456" t="s">
        <v>1167</v>
      </c>
      <c r="C1456" s="65"/>
      <c r="D1456" s="65"/>
      <c r="E1456" s="209"/>
      <c r="F1456" s="96"/>
      <c r="G1456" s="163"/>
      <c r="H1456" s="164"/>
      <c r="I1456" s="164"/>
      <c r="J1456" s="65"/>
      <c r="K1456" s="170"/>
    </row>
    <row r="1457" spans="1:13" hidden="1" outlineLevel="1">
      <c r="A1457" t="s">
        <v>1168</v>
      </c>
      <c r="C1457" s="65"/>
      <c r="D1457" s="65"/>
      <c r="E1457" s="209"/>
      <c r="F1457" s="96"/>
      <c r="G1457" s="163"/>
      <c r="H1457" s="164"/>
      <c r="I1457" s="164"/>
      <c r="J1457" s="65"/>
      <c r="K1457" s="170"/>
    </row>
    <row r="1458" spans="1:13" hidden="1" outlineLevel="1">
      <c r="A1458" t="s">
        <v>1169</v>
      </c>
      <c r="C1458" s="65"/>
      <c r="D1458" s="65"/>
      <c r="E1458" s="209"/>
      <c r="F1458" s="96"/>
      <c r="G1458" s="163"/>
      <c r="H1458" s="164"/>
      <c r="I1458" s="164"/>
      <c r="J1458" s="65"/>
      <c r="K1458" s="170"/>
    </row>
    <row r="1459" spans="1:13" hidden="1" outlineLevel="1">
      <c r="A1459" t="s">
        <v>1170</v>
      </c>
      <c r="C1459" s="65"/>
      <c r="D1459" s="65"/>
      <c r="E1459" s="209"/>
      <c r="F1459" s="96"/>
      <c r="G1459" s="163"/>
      <c r="H1459" s="164"/>
      <c r="I1459" s="164"/>
      <c r="J1459" s="65"/>
      <c r="K1459" s="170"/>
    </row>
    <row r="1460" spans="1:13" hidden="1" outlineLevel="1">
      <c r="A1460" t="s">
        <v>1172</v>
      </c>
      <c r="C1460" s="65"/>
      <c r="D1460" s="65"/>
      <c r="E1460" s="209"/>
      <c r="F1460" s="96"/>
      <c r="G1460" s="163"/>
      <c r="H1460" s="164"/>
      <c r="I1460" s="164"/>
      <c r="J1460" s="65"/>
      <c r="K1460" s="170"/>
    </row>
    <row r="1461" spans="1:13" hidden="1" outlineLevel="1">
      <c r="A1461" t="s">
        <v>1174</v>
      </c>
      <c r="C1461" s="239" t="s">
        <v>1180</v>
      </c>
      <c r="D1461" s="65"/>
      <c r="E1461" s="209"/>
      <c r="F1461" s="96"/>
      <c r="G1461" s="163"/>
      <c r="H1461" s="164"/>
      <c r="I1461" s="164"/>
      <c r="J1461" s="65"/>
      <c r="K1461" s="170"/>
      <c r="M1461" t="s">
        <v>222</v>
      </c>
    </row>
    <row r="1462" spans="1:13" hidden="1" outlineLevel="1">
      <c r="A1462" t="s">
        <v>1175</v>
      </c>
      <c r="C1462" s="65"/>
      <c r="D1462" s="65"/>
      <c r="E1462" s="209"/>
      <c r="F1462" s="96"/>
      <c r="G1462" s="163"/>
      <c r="H1462" s="164"/>
      <c r="I1462" s="164"/>
      <c r="J1462" s="65"/>
      <c r="K1462" s="170"/>
    </row>
    <row r="1463" spans="1:13" hidden="1" outlineLevel="1">
      <c r="A1463" t="s">
        <v>1176</v>
      </c>
      <c r="C1463" s="65"/>
      <c r="D1463" s="65"/>
      <c r="E1463" s="209"/>
      <c r="F1463" s="96"/>
      <c r="G1463" s="163"/>
      <c r="H1463" s="164"/>
      <c r="I1463" s="164"/>
      <c r="J1463" s="65"/>
      <c r="K1463" s="170"/>
    </row>
    <row r="1464" spans="1:13" hidden="1" outlineLevel="1">
      <c r="A1464" t="s">
        <v>1177</v>
      </c>
      <c r="C1464" s="187" t="s">
        <v>1184</v>
      </c>
      <c r="D1464" s="65"/>
      <c r="E1464" s="209"/>
      <c r="F1464" s="96"/>
      <c r="G1464" s="163"/>
      <c r="H1464" s="164"/>
      <c r="I1464" s="164"/>
      <c r="J1464" s="65"/>
      <c r="K1464" s="170"/>
    </row>
    <row r="1465" spans="1:13" hidden="1" outlineLevel="1">
      <c r="A1465" t="s">
        <v>1178</v>
      </c>
      <c r="C1465" s="219" t="s">
        <v>1186</v>
      </c>
      <c r="D1465" s="65"/>
      <c r="E1465" s="209"/>
      <c r="F1465" s="96"/>
      <c r="G1465" s="163"/>
      <c r="H1465" s="164"/>
      <c r="I1465" s="164"/>
      <c r="J1465" s="65"/>
      <c r="K1465" s="170"/>
    </row>
    <row r="1466" spans="1:13" hidden="1" outlineLevel="1">
      <c r="A1466" t="s">
        <v>1179</v>
      </c>
      <c r="C1466" s="65"/>
      <c r="D1466" s="65"/>
      <c r="E1466" s="209"/>
      <c r="F1466" s="96"/>
      <c r="G1466" s="163"/>
      <c r="H1466" s="164"/>
      <c r="I1466" s="164"/>
      <c r="J1466" s="65"/>
      <c r="K1466" s="170"/>
    </row>
    <row r="1467" spans="1:13" hidden="1" outlineLevel="1">
      <c r="A1467" t="s">
        <v>1181</v>
      </c>
      <c r="B1467" s="172"/>
      <c r="C1467" s="65" t="s">
        <v>1189</v>
      </c>
      <c r="D1467" s="65"/>
      <c r="E1467" s="209"/>
      <c r="F1467" s="96"/>
      <c r="G1467" s="163"/>
      <c r="H1467" s="164"/>
      <c r="I1467" s="164"/>
      <c r="J1467" s="65"/>
      <c r="K1467" s="170"/>
      <c r="M1467" t="s">
        <v>82</v>
      </c>
    </row>
    <row r="1468" spans="1:13" hidden="1" outlineLevel="1">
      <c r="A1468" t="s">
        <v>1182</v>
      </c>
      <c r="C1468" s="65" t="s">
        <v>1191</v>
      </c>
      <c r="D1468" s="65"/>
      <c r="E1468" s="209"/>
      <c r="F1468" s="96"/>
      <c r="G1468" s="163"/>
      <c r="H1468" s="164"/>
      <c r="I1468" s="164"/>
      <c r="J1468" s="65"/>
      <c r="K1468" s="170"/>
      <c r="M1468" t="s">
        <v>82</v>
      </c>
    </row>
    <row r="1469" spans="1:13" hidden="1" outlineLevel="1">
      <c r="A1469" t="s">
        <v>1183</v>
      </c>
      <c r="C1469" s="65" t="s">
        <v>1193</v>
      </c>
      <c r="D1469" s="65"/>
      <c r="E1469" s="209"/>
      <c r="F1469" s="96"/>
      <c r="G1469" s="163"/>
      <c r="H1469" s="164"/>
      <c r="I1469" s="164"/>
      <c r="J1469" s="65"/>
      <c r="K1469" s="170"/>
      <c r="M1469" t="s">
        <v>82</v>
      </c>
    </row>
    <row r="1470" spans="1:13" hidden="1" outlineLevel="1">
      <c r="A1470" t="s">
        <v>1185</v>
      </c>
      <c r="C1470" s="65" t="s">
        <v>1195</v>
      </c>
      <c r="D1470" s="65"/>
      <c r="E1470" s="209"/>
      <c r="F1470" s="96"/>
      <c r="G1470" s="163"/>
      <c r="H1470" s="164"/>
      <c r="I1470" s="164"/>
      <c r="J1470" s="65"/>
      <c r="K1470" s="170"/>
      <c r="M1470" t="s">
        <v>82</v>
      </c>
    </row>
    <row r="1471" spans="1:13" hidden="1" outlineLevel="1">
      <c r="A1471" t="s">
        <v>1187</v>
      </c>
      <c r="C1471" s="65"/>
      <c r="D1471" s="65"/>
      <c r="E1471" s="209"/>
      <c r="F1471" s="96"/>
      <c r="G1471" s="163"/>
      <c r="H1471" s="164"/>
      <c r="I1471" s="164"/>
      <c r="J1471" s="65"/>
      <c r="K1471" s="170"/>
    </row>
    <row r="1472" spans="1:13" hidden="1" outlineLevel="1">
      <c r="A1472" t="s">
        <v>1188</v>
      </c>
      <c r="C1472" s="65"/>
      <c r="D1472" s="65"/>
      <c r="E1472" s="209"/>
      <c r="F1472" s="96"/>
      <c r="G1472" s="163"/>
      <c r="H1472" s="164"/>
      <c r="I1472" s="164"/>
      <c r="J1472" s="65"/>
      <c r="K1472" s="170"/>
    </row>
    <row r="1473" spans="1:13" hidden="1" outlineLevel="1">
      <c r="A1473" t="s">
        <v>1190</v>
      </c>
      <c r="C1473" s="219" t="s">
        <v>1199</v>
      </c>
      <c r="D1473" s="65"/>
      <c r="E1473" s="209"/>
      <c r="F1473" s="96"/>
      <c r="G1473" s="163"/>
      <c r="H1473" s="164"/>
      <c r="I1473" s="164"/>
      <c r="J1473" s="65"/>
      <c r="K1473" s="170"/>
    </row>
    <row r="1474" spans="1:13" hidden="1" outlineLevel="1">
      <c r="A1474" t="s">
        <v>1192</v>
      </c>
      <c r="C1474" s="65" t="s">
        <v>1201</v>
      </c>
      <c r="D1474" s="65"/>
      <c r="E1474" s="209"/>
      <c r="F1474" s="96"/>
      <c r="G1474" s="163"/>
      <c r="H1474" s="164"/>
      <c r="I1474" s="164"/>
      <c r="J1474" s="65"/>
      <c r="K1474" s="170"/>
      <c r="M1474" t="s">
        <v>82</v>
      </c>
    </row>
    <row r="1475" spans="1:13" hidden="1" outlineLevel="1">
      <c r="A1475" t="s">
        <v>1194</v>
      </c>
      <c r="C1475" s="65" t="s">
        <v>1191</v>
      </c>
      <c r="D1475" s="65"/>
      <c r="E1475" s="209"/>
      <c r="F1475" s="96"/>
      <c r="G1475" s="163"/>
      <c r="H1475" s="164"/>
      <c r="I1475" s="164"/>
      <c r="J1475" s="65"/>
      <c r="K1475" s="170"/>
      <c r="M1475" t="s">
        <v>82</v>
      </c>
    </row>
    <row r="1476" spans="1:13" hidden="1" outlineLevel="1">
      <c r="A1476" t="s">
        <v>1196</v>
      </c>
      <c r="C1476" s="65" t="s">
        <v>1193</v>
      </c>
      <c r="D1476" s="65"/>
      <c r="E1476" s="209"/>
      <c r="F1476" s="96"/>
      <c r="G1476" s="163"/>
      <c r="H1476" s="164"/>
      <c r="I1476" s="164"/>
      <c r="J1476" s="65"/>
      <c r="K1476" s="170"/>
      <c r="M1476" t="s">
        <v>82</v>
      </c>
    </row>
    <row r="1477" spans="1:13" hidden="1" outlineLevel="1">
      <c r="A1477" t="s">
        <v>1197</v>
      </c>
      <c r="C1477" s="65" t="s">
        <v>1195</v>
      </c>
      <c r="D1477" s="65"/>
      <c r="E1477" s="209"/>
      <c r="F1477" s="96"/>
      <c r="G1477" s="163"/>
      <c r="H1477" s="164"/>
      <c r="I1477" s="164"/>
      <c r="J1477" s="65"/>
      <c r="K1477" s="170"/>
      <c r="M1477" t="s">
        <v>82</v>
      </c>
    </row>
    <row r="1478" spans="1:13" hidden="1" outlineLevel="1">
      <c r="A1478" t="s">
        <v>1198</v>
      </c>
      <c r="C1478" s="65" t="s">
        <v>1206</v>
      </c>
      <c r="D1478" s="65"/>
      <c r="E1478" s="209"/>
      <c r="F1478" s="96"/>
      <c r="G1478" s="163"/>
      <c r="H1478" s="164"/>
      <c r="I1478" s="164"/>
      <c r="J1478" s="65"/>
      <c r="K1478" s="170"/>
      <c r="M1478" t="s">
        <v>1207</v>
      </c>
    </row>
    <row r="1479" spans="1:13" hidden="1" outlineLevel="1">
      <c r="A1479" t="s">
        <v>1200</v>
      </c>
      <c r="C1479" s="65"/>
      <c r="D1479" s="65"/>
      <c r="E1479" s="209"/>
      <c r="F1479" s="96"/>
      <c r="G1479" s="163"/>
      <c r="H1479" s="164"/>
      <c r="I1479" s="164"/>
      <c r="J1479" s="65"/>
      <c r="K1479" s="170"/>
    </row>
    <row r="1480" spans="1:13" hidden="1" outlineLevel="1">
      <c r="A1480" t="s">
        <v>1202</v>
      </c>
      <c r="C1480" s="65" t="s">
        <v>1210</v>
      </c>
      <c r="D1480" s="65"/>
      <c r="E1480" s="209"/>
      <c r="F1480" s="96"/>
      <c r="G1480" s="163"/>
      <c r="H1480" s="164"/>
      <c r="I1480" s="164"/>
      <c r="J1480" s="65"/>
      <c r="K1480" s="170"/>
    </row>
    <row r="1481" spans="1:13" hidden="1" outlineLevel="1">
      <c r="A1481" t="s">
        <v>1203</v>
      </c>
      <c r="C1481" s="65" t="s">
        <v>1212</v>
      </c>
      <c r="D1481" s="65"/>
      <c r="E1481" s="209"/>
      <c r="F1481" s="96"/>
      <c r="G1481" s="163"/>
      <c r="H1481" s="164"/>
      <c r="I1481" s="164"/>
      <c r="J1481" s="65"/>
      <c r="K1481" s="170"/>
      <c r="M1481" t="s">
        <v>82</v>
      </c>
    </row>
    <row r="1482" spans="1:13" hidden="1" outlineLevel="1">
      <c r="A1482" t="s">
        <v>1204</v>
      </c>
      <c r="C1482" s="65"/>
      <c r="D1482" s="65"/>
      <c r="E1482" s="209"/>
      <c r="F1482" s="96"/>
      <c r="G1482" s="163"/>
      <c r="H1482" s="164"/>
      <c r="I1482" s="164"/>
      <c r="J1482" s="65"/>
      <c r="K1482" s="170"/>
    </row>
    <row r="1483" spans="1:13" hidden="1" outlineLevel="1">
      <c r="A1483" t="s">
        <v>1205</v>
      </c>
      <c r="C1483" s="65" t="s">
        <v>1215</v>
      </c>
      <c r="D1483" s="65"/>
      <c r="E1483" s="209"/>
      <c r="F1483" s="96"/>
      <c r="G1483" s="163"/>
      <c r="H1483" s="164"/>
      <c r="I1483" s="164"/>
      <c r="J1483" s="65"/>
      <c r="K1483" s="170"/>
    </row>
    <row r="1484" spans="1:13" ht="38.25" hidden="1" outlineLevel="1">
      <c r="A1484" t="s">
        <v>1208</v>
      </c>
      <c r="C1484" s="221" t="s">
        <v>1217</v>
      </c>
      <c r="D1484" s="65"/>
      <c r="E1484" s="209"/>
      <c r="F1484" s="96"/>
      <c r="G1484" s="163"/>
      <c r="H1484" s="164"/>
      <c r="I1484" s="164"/>
      <c r="J1484" s="65"/>
      <c r="K1484" s="170"/>
      <c r="M1484" t="s">
        <v>82</v>
      </c>
    </row>
    <row r="1485" spans="1:13" hidden="1" outlineLevel="1">
      <c r="A1485" t="s">
        <v>1209</v>
      </c>
      <c r="C1485" s="65"/>
      <c r="D1485" s="65"/>
      <c r="E1485" s="209"/>
      <c r="F1485" s="96"/>
      <c r="G1485" s="163"/>
      <c r="H1485" s="164"/>
      <c r="I1485" s="164"/>
      <c r="J1485" s="65"/>
      <c r="K1485" s="170"/>
    </row>
    <row r="1486" spans="1:13" hidden="1" outlineLevel="1">
      <c r="A1486" t="s">
        <v>1211</v>
      </c>
      <c r="C1486" s="65"/>
      <c r="D1486" s="240"/>
      <c r="E1486" s="209"/>
      <c r="F1486" s="96"/>
      <c r="G1486" s="163"/>
      <c r="H1486" s="164"/>
      <c r="I1486" s="164"/>
      <c r="J1486" s="65"/>
      <c r="K1486" s="170"/>
    </row>
    <row r="1487" spans="1:13" hidden="1" outlineLevel="1">
      <c r="A1487" t="s">
        <v>1213</v>
      </c>
      <c r="C1487" s="221"/>
      <c r="D1487" s="170"/>
      <c r="E1487" s="209"/>
      <c r="F1487" s="96"/>
      <c r="G1487" s="163"/>
      <c r="H1487" s="164"/>
      <c r="I1487" s="164"/>
      <c r="J1487" s="65"/>
      <c r="K1487" s="170"/>
    </row>
    <row r="1488" spans="1:13" hidden="1" outlineLevel="1">
      <c r="A1488" t="s">
        <v>1214</v>
      </c>
      <c r="C1488" s="65"/>
      <c r="D1488" s="240"/>
      <c r="E1488" s="209"/>
      <c r="F1488" s="96"/>
      <c r="G1488" s="163"/>
      <c r="H1488" s="164"/>
      <c r="I1488" s="164"/>
      <c r="J1488" s="65"/>
      <c r="K1488" s="170"/>
    </row>
    <row r="1489" spans="1:13" hidden="1" outlineLevel="1">
      <c r="A1489" t="s">
        <v>1216</v>
      </c>
      <c r="C1489" s="65"/>
      <c r="D1489" s="170"/>
      <c r="E1489" s="209"/>
      <c r="F1489" s="96"/>
      <c r="G1489" s="163"/>
      <c r="H1489" s="164"/>
      <c r="I1489" s="164"/>
      <c r="J1489" s="65"/>
      <c r="K1489" s="170"/>
    </row>
    <row r="1490" spans="1:13" hidden="1" outlineLevel="1">
      <c r="A1490" t="s">
        <v>1218</v>
      </c>
      <c r="C1490" s="65"/>
      <c r="D1490" s="65"/>
      <c r="E1490" s="209"/>
      <c r="F1490" s="96"/>
      <c r="G1490" s="163"/>
      <c r="H1490" s="164"/>
      <c r="I1490" s="164"/>
      <c r="J1490" s="65"/>
      <c r="K1490" s="170"/>
    </row>
    <row r="1491" spans="1:13" hidden="1" outlineLevel="1">
      <c r="A1491" t="s">
        <v>1219</v>
      </c>
      <c r="C1491" s="65" t="s">
        <v>1225</v>
      </c>
      <c r="D1491" s="65"/>
      <c r="E1491" s="209"/>
      <c r="F1491" s="96"/>
      <c r="G1491" s="163"/>
      <c r="H1491" s="164"/>
      <c r="I1491" s="164"/>
      <c r="J1491" s="65"/>
      <c r="K1491" s="170"/>
      <c r="M1491" t="s">
        <v>222</v>
      </c>
    </row>
    <row r="1492" spans="1:13" hidden="1" outlineLevel="1">
      <c r="A1492" t="s">
        <v>1220</v>
      </c>
      <c r="C1492" s="65" t="s">
        <v>1227</v>
      </c>
      <c r="D1492" s="65"/>
      <c r="E1492" s="209"/>
      <c r="F1492" s="96"/>
      <c r="G1492" s="163"/>
      <c r="H1492" s="164"/>
      <c r="I1492" s="164"/>
      <c r="J1492" s="65"/>
      <c r="K1492" s="170"/>
    </row>
    <row r="1493" spans="1:13" hidden="1" outlineLevel="1">
      <c r="A1493" t="s">
        <v>1221</v>
      </c>
      <c r="C1493" s="65"/>
      <c r="D1493" s="65"/>
      <c r="E1493" s="209"/>
      <c r="F1493" s="96"/>
      <c r="G1493" s="163"/>
      <c r="H1493" s="164"/>
      <c r="I1493" s="164"/>
      <c r="J1493" s="65"/>
      <c r="K1493" s="170"/>
    </row>
    <row r="1494" spans="1:13" hidden="1" outlineLevel="1">
      <c r="A1494" t="s">
        <v>1222</v>
      </c>
      <c r="C1494" s="65"/>
      <c r="D1494" s="65"/>
      <c r="E1494" s="209"/>
      <c r="F1494" s="96"/>
      <c r="G1494" s="163"/>
      <c r="H1494" s="164"/>
      <c r="I1494" s="164"/>
      <c r="J1494" s="65"/>
      <c r="K1494" s="170"/>
    </row>
    <row r="1495" spans="1:13" hidden="1" outlineLevel="1">
      <c r="A1495" t="s">
        <v>1223</v>
      </c>
      <c r="C1495" s="187" t="s">
        <v>1231</v>
      </c>
      <c r="D1495" s="65"/>
      <c r="E1495" s="209"/>
      <c r="F1495" s="96"/>
      <c r="G1495" s="163"/>
      <c r="H1495" s="164"/>
      <c r="I1495" s="164"/>
      <c r="J1495" s="65"/>
      <c r="K1495" s="170"/>
    </row>
    <row r="1496" spans="1:13" hidden="1" outlineLevel="1">
      <c r="A1496" t="s">
        <v>1224</v>
      </c>
      <c r="C1496" s="219" t="s">
        <v>352</v>
      </c>
      <c r="D1496" s="65"/>
      <c r="E1496" s="209"/>
      <c r="F1496" s="96"/>
      <c r="G1496" s="163"/>
      <c r="H1496" s="164"/>
      <c r="I1496" s="164"/>
      <c r="J1496" s="65"/>
      <c r="K1496" s="170"/>
    </row>
    <row r="1497" spans="1:13" hidden="1" outlineLevel="1">
      <c r="A1497" t="s">
        <v>1226</v>
      </c>
      <c r="C1497" s="65" t="s">
        <v>1234</v>
      </c>
      <c r="D1497" s="65"/>
      <c r="E1497" s="209"/>
      <c r="F1497" s="96"/>
      <c r="G1497" s="163"/>
      <c r="H1497" s="164"/>
      <c r="I1497" s="164"/>
      <c r="J1497" s="65"/>
      <c r="K1497" s="170"/>
    </row>
    <row r="1498" spans="1:13" hidden="1" outlineLevel="1">
      <c r="A1498" t="s">
        <v>1228</v>
      </c>
      <c r="C1498" s="65" t="s">
        <v>1236</v>
      </c>
      <c r="D1498" s="65"/>
      <c r="E1498" s="209"/>
      <c r="F1498" s="96"/>
      <c r="G1498" s="163"/>
      <c r="H1498" s="164"/>
      <c r="I1498" s="164"/>
      <c r="J1498" s="65"/>
      <c r="K1498" s="170"/>
    </row>
    <row r="1499" spans="1:13" hidden="1" outlineLevel="1">
      <c r="A1499" t="s">
        <v>1229</v>
      </c>
      <c r="C1499" s="65" t="s">
        <v>1238</v>
      </c>
      <c r="D1499" s="65"/>
      <c r="E1499" s="209"/>
      <c r="F1499" s="96"/>
      <c r="G1499" s="163"/>
      <c r="H1499" s="164"/>
      <c r="I1499" s="164"/>
      <c r="J1499" s="65"/>
      <c r="K1499" s="170"/>
    </row>
    <row r="1500" spans="1:13" hidden="1" outlineLevel="1">
      <c r="A1500" t="s">
        <v>1230</v>
      </c>
      <c r="C1500" s="65"/>
      <c r="D1500" s="65"/>
      <c r="E1500" s="209"/>
      <c r="F1500" s="96"/>
      <c r="G1500" s="163"/>
      <c r="H1500" s="164"/>
      <c r="I1500" s="164"/>
      <c r="J1500" s="65"/>
      <c r="K1500" s="170"/>
    </row>
    <row r="1501" spans="1:13" hidden="1" outlineLevel="1">
      <c r="A1501" t="s">
        <v>1232</v>
      </c>
      <c r="C1501" s="65" t="s">
        <v>1241</v>
      </c>
      <c r="D1501" s="65"/>
      <c r="E1501" s="209"/>
      <c r="F1501" s="96"/>
      <c r="G1501" s="163"/>
      <c r="H1501" s="164"/>
      <c r="I1501" s="164"/>
      <c r="J1501" s="65"/>
      <c r="K1501" s="170"/>
    </row>
    <row r="1502" spans="1:13" hidden="1" outlineLevel="1">
      <c r="A1502" t="s">
        <v>1233</v>
      </c>
      <c r="C1502" s="65"/>
      <c r="D1502" s="65"/>
      <c r="E1502" s="209"/>
      <c r="F1502" s="96"/>
      <c r="G1502" s="163"/>
      <c r="H1502" s="164"/>
      <c r="I1502" s="164"/>
      <c r="J1502" s="65"/>
      <c r="K1502" s="170"/>
    </row>
    <row r="1503" spans="1:13" hidden="1" outlineLevel="1">
      <c r="A1503" t="s">
        <v>1235</v>
      </c>
      <c r="C1503" s="65" t="s">
        <v>1244</v>
      </c>
      <c r="D1503" s="65"/>
      <c r="E1503" s="209"/>
      <c r="F1503" s="96"/>
      <c r="G1503" s="163"/>
      <c r="H1503" s="164"/>
      <c r="I1503" s="164"/>
      <c r="J1503" s="65"/>
      <c r="K1503" s="170"/>
      <c r="M1503" t="s">
        <v>222</v>
      </c>
    </row>
    <row r="1504" spans="1:13" hidden="1" outlineLevel="1">
      <c r="A1504" t="s">
        <v>1237</v>
      </c>
      <c r="C1504" s="65" t="s">
        <v>1246</v>
      </c>
      <c r="D1504" s="65"/>
      <c r="E1504" s="209"/>
      <c r="F1504" s="96"/>
      <c r="G1504" s="163"/>
      <c r="H1504" s="164"/>
      <c r="I1504" s="164"/>
      <c r="J1504" s="65"/>
      <c r="K1504" s="170"/>
      <c r="M1504" t="s">
        <v>222</v>
      </c>
    </row>
    <row r="1505" spans="1:13" hidden="1" outlineLevel="1">
      <c r="A1505" t="s">
        <v>1239</v>
      </c>
      <c r="C1505" s="65" t="s">
        <v>1248</v>
      </c>
      <c r="D1505" s="65"/>
      <c r="E1505" s="209"/>
      <c r="F1505" s="96"/>
      <c r="G1505" s="163"/>
      <c r="H1505" s="164"/>
      <c r="I1505" s="164"/>
      <c r="J1505" s="65"/>
      <c r="K1505" s="170"/>
      <c r="M1505" t="s">
        <v>222</v>
      </c>
    </row>
    <row r="1506" spans="1:13" hidden="1" outlineLevel="1">
      <c r="A1506" t="s">
        <v>1240</v>
      </c>
      <c r="C1506" s="65" t="s">
        <v>1250</v>
      </c>
      <c r="D1506" s="65"/>
      <c r="E1506" s="209"/>
      <c r="F1506" s="96"/>
      <c r="G1506" s="163"/>
      <c r="H1506" s="164"/>
      <c r="I1506" s="164"/>
      <c r="J1506" s="65"/>
      <c r="K1506" s="170"/>
      <c r="M1506" t="s">
        <v>222</v>
      </c>
    </row>
    <row r="1507" spans="1:13" hidden="1" outlineLevel="1">
      <c r="A1507" t="s">
        <v>1242</v>
      </c>
      <c r="C1507" s="65" t="s">
        <v>1252</v>
      </c>
      <c r="D1507" s="65"/>
      <c r="E1507" s="209"/>
      <c r="F1507" s="96"/>
      <c r="G1507" s="163"/>
      <c r="H1507" s="164"/>
      <c r="I1507" s="164"/>
      <c r="J1507" s="65"/>
      <c r="K1507" s="170"/>
      <c r="M1507" t="s">
        <v>222</v>
      </c>
    </row>
    <row r="1508" spans="1:13" hidden="1" outlineLevel="1">
      <c r="A1508" t="s">
        <v>1243</v>
      </c>
      <c r="C1508" s="65" t="s">
        <v>1254</v>
      </c>
      <c r="D1508" s="65"/>
      <c r="E1508" s="209"/>
      <c r="F1508" s="96"/>
      <c r="G1508" s="163"/>
      <c r="H1508" s="164"/>
      <c r="I1508" s="164"/>
      <c r="J1508" s="65"/>
      <c r="K1508" s="170"/>
      <c r="M1508" t="s">
        <v>222</v>
      </c>
    </row>
    <row r="1509" spans="1:13" hidden="1" outlineLevel="1">
      <c r="A1509" t="s">
        <v>1245</v>
      </c>
      <c r="C1509" s="65" t="s">
        <v>1256</v>
      </c>
      <c r="D1509" s="65"/>
      <c r="E1509" s="209"/>
      <c r="F1509" s="96"/>
      <c r="G1509" s="163"/>
      <c r="H1509" s="164"/>
      <c r="I1509" s="164"/>
      <c r="J1509" s="65"/>
      <c r="K1509" s="170"/>
      <c r="M1509" t="s">
        <v>222</v>
      </c>
    </row>
    <row r="1510" spans="1:13" hidden="1" outlineLevel="1">
      <c r="A1510" t="s">
        <v>1247</v>
      </c>
      <c r="C1510" s="65" t="s">
        <v>1258</v>
      </c>
      <c r="D1510" s="65"/>
      <c r="E1510" s="209"/>
      <c r="F1510" s="96"/>
      <c r="G1510" s="163"/>
      <c r="H1510" s="164"/>
      <c r="I1510" s="164"/>
      <c r="J1510" s="65"/>
      <c r="K1510" s="170"/>
      <c r="M1510" t="s">
        <v>222</v>
      </c>
    </row>
    <row r="1511" spans="1:13" hidden="1" outlineLevel="1">
      <c r="A1511" t="s">
        <v>1249</v>
      </c>
      <c r="C1511" s="65" t="s">
        <v>1260</v>
      </c>
      <c r="D1511" s="65"/>
      <c r="E1511" s="209"/>
      <c r="F1511" s="96"/>
      <c r="G1511" s="163"/>
      <c r="H1511" s="164"/>
      <c r="I1511" s="164"/>
      <c r="J1511" s="65"/>
      <c r="K1511" s="170"/>
      <c r="M1511" t="s">
        <v>222</v>
      </c>
    </row>
    <row r="1512" spans="1:13" hidden="1" outlineLevel="1">
      <c r="A1512" t="s">
        <v>1251</v>
      </c>
      <c r="C1512" s="65" t="s">
        <v>1262</v>
      </c>
      <c r="D1512" s="65"/>
      <c r="E1512" s="209"/>
      <c r="F1512" s="96"/>
      <c r="G1512" s="163"/>
      <c r="H1512" s="164"/>
      <c r="I1512" s="164"/>
      <c r="J1512" s="65"/>
      <c r="K1512" s="170"/>
      <c r="M1512" t="s">
        <v>222</v>
      </c>
    </row>
    <row r="1513" spans="1:13" collapsed="1">
      <c r="A1513" t="s">
        <v>1253</v>
      </c>
      <c r="B1513" s="65" t="s">
        <v>1263</v>
      </c>
      <c r="D1513" s="65"/>
      <c r="E1513" s="209"/>
      <c r="F1513" s="96"/>
      <c r="G1513" s="163"/>
      <c r="H1513" s="164"/>
      <c r="I1513" s="178">
        <v>3</v>
      </c>
      <c r="J1513" s="65"/>
      <c r="K1513" s="170"/>
      <c r="L1513" s="166">
        <f>I1513</f>
        <v>3</v>
      </c>
      <c r="M1513" t="s">
        <v>222</v>
      </c>
    </row>
    <row r="1514" spans="1:13">
      <c r="A1514" t="s">
        <v>1255</v>
      </c>
      <c r="D1514" s="65"/>
      <c r="E1514" s="209"/>
      <c r="F1514" s="96"/>
      <c r="G1514" s="163"/>
      <c r="H1514" s="164"/>
      <c r="I1514" s="164"/>
      <c r="J1514" s="65"/>
      <c r="K1514" s="170"/>
    </row>
    <row r="1515" spans="1:13">
      <c r="A1515" t="s">
        <v>1257</v>
      </c>
      <c r="B1515" t="s">
        <v>1264</v>
      </c>
      <c r="D1515" s="65"/>
      <c r="E1515" s="209"/>
      <c r="F1515" s="96"/>
      <c r="G1515" s="163"/>
      <c r="H1515" s="164"/>
      <c r="I1515" s="178">
        <v>1</v>
      </c>
      <c r="J1515" s="65"/>
      <c r="K1515" s="170"/>
      <c r="L1515">
        <f>I1515</f>
        <v>1</v>
      </c>
      <c r="M1515" t="s">
        <v>222</v>
      </c>
    </row>
    <row r="1516" spans="1:13">
      <c r="A1516" t="s">
        <v>1259</v>
      </c>
      <c r="D1516" s="65"/>
      <c r="E1516" s="209"/>
      <c r="F1516" s="96"/>
      <c r="G1516" s="163"/>
      <c r="H1516" s="164"/>
      <c r="I1516" s="164"/>
      <c r="J1516" s="65"/>
      <c r="K1516" s="170"/>
    </row>
    <row r="1517" spans="1:13">
      <c r="A1517" t="s">
        <v>1261</v>
      </c>
      <c r="B1517" t="s">
        <v>1978</v>
      </c>
      <c r="D1517" s="65"/>
      <c r="E1517" s="209"/>
      <c r="F1517" s="96"/>
      <c r="G1517" s="163"/>
      <c r="H1517" s="164"/>
      <c r="I1517" s="178">
        <v>2</v>
      </c>
      <c r="J1517" s="65"/>
      <c r="K1517" s="170"/>
      <c r="L1517">
        <f>I1517</f>
        <v>2</v>
      </c>
      <c r="M1517" t="s">
        <v>222</v>
      </c>
    </row>
    <row r="1518" spans="1:13">
      <c r="D1518" s="65"/>
      <c r="E1518" s="209"/>
      <c r="F1518" s="96"/>
      <c r="G1518" s="163"/>
      <c r="H1518" s="164"/>
      <c r="I1518" s="164"/>
      <c r="J1518" s="65"/>
      <c r="K1518" s="170"/>
    </row>
    <row r="1519" spans="1:13">
      <c r="A1519" s="154"/>
      <c r="B1519" s="154" t="s">
        <v>214</v>
      </c>
      <c r="C1519" s="155"/>
      <c r="D1519" s="194"/>
      <c r="E1519" s="233"/>
      <c r="F1519" s="222"/>
      <c r="G1519" s="159"/>
      <c r="H1519" s="160"/>
      <c r="I1519" s="160"/>
      <c r="J1519" s="194"/>
      <c r="K1519" s="168"/>
      <c r="L1519" s="154"/>
      <c r="M1519" s="154"/>
    </row>
    <row r="1520" spans="1:13">
      <c r="C1520" s="65"/>
      <c r="D1520" s="65"/>
      <c r="E1520" s="209"/>
      <c r="F1520" s="96"/>
      <c r="G1520" s="163"/>
      <c r="H1520" s="164"/>
      <c r="I1520" s="164"/>
      <c r="J1520" s="65"/>
      <c r="K1520" s="170"/>
    </row>
    <row r="1521" spans="1:13">
      <c r="A1521" s="104"/>
      <c r="B1521" s="241" t="s">
        <v>34</v>
      </c>
      <c r="D1521" s="65"/>
      <c r="E1521" s="209"/>
      <c r="F1521" s="96"/>
      <c r="G1521" s="163"/>
      <c r="H1521" s="164"/>
      <c r="I1521" s="164"/>
      <c r="J1521" s="65"/>
      <c r="K1521" s="170"/>
    </row>
    <row r="1522" spans="1:13">
      <c r="A1522" t="s">
        <v>1265</v>
      </c>
      <c r="B1522" s="65" t="s">
        <v>1267</v>
      </c>
      <c r="D1522" s="65"/>
      <c r="E1522" s="209"/>
      <c r="F1522" s="96"/>
      <c r="G1522" s="163"/>
      <c r="H1522" s="164"/>
      <c r="I1522" s="178">
        <v>8</v>
      </c>
      <c r="J1522" s="65"/>
      <c r="K1522" s="170"/>
      <c r="L1522" s="166">
        <f>I1522</f>
        <v>8</v>
      </c>
      <c r="M1522" t="s">
        <v>222</v>
      </c>
    </row>
    <row r="1523" spans="1:13">
      <c r="A1523" t="s">
        <v>1266</v>
      </c>
      <c r="C1523" s="65"/>
      <c r="D1523" s="65"/>
      <c r="E1523" s="209"/>
      <c r="F1523" s="96"/>
      <c r="G1523" s="163"/>
      <c r="H1523" s="164"/>
      <c r="I1523" s="164"/>
      <c r="J1523" s="65"/>
      <c r="K1523" s="170"/>
    </row>
    <row r="1524" spans="1:13" hidden="1" outlineLevel="1">
      <c r="A1524" t="s">
        <v>1268</v>
      </c>
      <c r="C1524" s="65" t="s">
        <v>1271</v>
      </c>
      <c r="D1524" s="65"/>
      <c r="E1524" s="209"/>
      <c r="F1524" s="96"/>
      <c r="G1524" s="163"/>
      <c r="H1524" s="164"/>
      <c r="I1524" s="164"/>
      <c r="J1524" s="65"/>
      <c r="K1524" s="170"/>
      <c r="M1524" t="s">
        <v>222</v>
      </c>
    </row>
    <row r="1525" spans="1:13" hidden="1" outlineLevel="1">
      <c r="A1525" t="s">
        <v>1269</v>
      </c>
      <c r="C1525" s="65"/>
      <c r="D1525" s="65"/>
      <c r="E1525" s="209"/>
      <c r="F1525" s="96"/>
      <c r="G1525" s="163"/>
      <c r="H1525" s="164"/>
      <c r="I1525" s="164"/>
      <c r="J1525" s="65"/>
      <c r="K1525" s="170"/>
    </row>
    <row r="1526" spans="1:13" hidden="1" outlineLevel="1">
      <c r="A1526" t="s">
        <v>1270</v>
      </c>
      <c r="C1526" s="65"/>
      <c r="D1526" s="65"/>
      <c r="E1526" s="209"/>
      <c r="F1526" s="96"/>
      <c r="G1526" s="163"/>
      <c r="H1526" s="164"/>
      <c r="I1526" s="164"/>
      <c r="J1526" s="65"/>
      <c r="K1526" s="170"/>
    </row>
    <row r="1527" spans="1:13" hidden="1" outlineLevel="1">
      <c r="A1527" t="s">
        <v>1272</v>
      </c>
      <c r="C1527" s="65"/>
      <c r="D1527" s="65"/>
      <c r="E1527" s="209"/>
      <c r="F1527" s="96"/>
      <c r="G1527" s="163"/>
      <c r="H1527" s="164"/>
      <c r="I1527" s="164"/>
      <c r="J1527" s="65"/>
      <c r="K1527" s="170"/>
    </row>
    <row r="1528" spans="1:13" collapsed="1">
      <c r="A1528" t="s">
        <v>1273</v>
      </c>
      <c r="B1528" s="65" t="s">
        <v>1276</v>
      </c>
      <c r="D1528" s="65"/>
      <c r="E1528" s="209"/>
      <c r="F1528" s="96"/>
      <c r="G1528" s="163"/>
      <c r="H1528" s="164"/>
      <c r="I1528" s="178">
        <v>7</v>
      </c>
      <c r="J1528" s="65"/>
      <c r="K1528" s="170"/>
      <c r="L1528" s="166">
        <f>I1528</f>
        <v>7</v>
      </c>
      <c r="M1528" t="s">
        <v>222</v>
      </c>
    </row>
    <row r="1529" spans="1:13">
      <c r="A1529" t="s">
        <v>1274</v>
      </c>
      <c r="C1529" s="65"/>
      <c r="D1529" s="65"/>
      <c r="E1529" s="209"/>
      <c r="F1529" s="96"/>
      <c r="G1529" s="163"/>
      <c r="H1529" s="97"/>
      <c r="I1529" s="97"/>
      <c r="J1529" s="65"/>
      <c r="K1529" s="170"/>
    </row>
    <row r="1530" spans="1:13" hidden="1" outlineLevel="1">
      <c r="A1530" t="s">
        <v>1275</v>
      </c>
      <c r="C1530" s="65" t="s">
        <v>1281</v>
      </c>
      <c r="D1530" s="65"/>
      <c r="E1530" s="209"/>
      <c r="F1530" s="96"/>
      <c r="G1530" s="163"/>
      <c r="H1530" s="164"/>
      <c r="I1530" s="164"/>
      <c r="J1530" s="65"/>
      <c r="K1530" s="170"/>
      <c r="M1530" t="s">
        <v>222</v>
      </c>
    </row>
    <row r="1531" spans="1:13" hidden="1" outlineLevel="1">
      <c r="A1531" t="s">
        <v>1277</v>
      </c>
      <c r="C1531" s="65"/>
      <c r="D1531" s="65"/>
      <c r="E1531" s="209"/>
      <c r="F1531" s="96"/>
      <c r="G1531" s="163"/>
      <c r="H1531" s="164"/>
      <c r="I1531" s="164"/>
      <c r="J1531" s="65"/>
      <c r="K1531" s="170"/>
    </row>
    <row r="1532" spans="1:13" hidden="1" outlineLevel="1">
      <c r="A1532" t="s">
        <v>1278</v>
      </c>
      <c r="C1532" s="65"/>
      <c r="D1532" s="65"/>
      <c r="E1532" s="209"/>
      <c r="F1532" s="96"/>
      <c r="G1532" s="163"/>
      <c r="H1532" s="164"/>
      <c r="I1532" s="164"/>
      <c r="J1532" s="65"/>
      <c r="K1532" s="170"/>
    </row>
    <row r="1533" spans="1:13" hidden="1" outlineLevel="1">
      <c r="A1533" t="s">
        <v>1279</v>
      </c>
      <c r="C1533" s="65"/>
      <c r="D1533" s="65"/>
      <c r="E1533" s="209"/>
      <c r="F1533" s="96"/>
      <c r="G1533" s="163"/>
      <c r="H1533" s="164"/>
      <c r="I1533" s="164"/>
      <c r="J1533" s="65"/>
      <c r="K1533" s="170"/>
    </row>
    <row r="1534" spans="1:13" hidden="1" outlineLevel="1">
      <c r="A1534" t="s">
        <v>1280</v>
      </c>
      <c r="C1534" s="65" t="s">
        <v>1285</v>
      </c>
      <c r="D1534" s="65"/>
      <c r="E1534" s="209"/>
      <c r="F1534" s="96"/>
      <c r="G1534" s="163"/>
      <c r="H1534" s="164"/>
      <c r="I1534" s="164"/>
      <c r="J1534" s="65"/>
      <c r="K1534" s="170"/>
      <c r="M1534" t="s">
        <v>222</v>
      </c>
    </row>
    <row r="1535" spans="1:13" hidden="1" outlineLevel="1">
      <c r="A1535" t="s">
        <v>1282</v>
      </c>
      <c r="C1535" s="65"/>
      <c r="D1535" s="65"/>
      <c r="E1535" s="209"/>
      <c r="F1535" s="96"/>
      <c r="G1535" s="163"/>
      <c r="H1535" s="164"/>
      <c r="I1535" s="164"/>
      <c r="J1535" s="65"/>
      <c r="K1535" s="170"/>
    </row>
    <row r="1536" spans="1:13" hidden="1" outlineLevel="1">
      <c r="A1536" t="s">
        <v>1283</v>
      </c>
      <c r="C1536" s="65"/>
      <c r="D1536" s="65"/>
      <c r="E1536" s="209"/>
      <c r="F1536" s="96"/>
      <c r="G1536" s="163"/>
      <c r="H1536" s="164"/>
      <c r="I1536" s="164"/>
      <c r="J1536" s="65"/>
      <c r="K1536" s="170"/>
    </row>
    <row r="1537" spans="1:13" collapsed="1">
      <c r="A1537" t="s">
        <v>1284</v>
      </c>
      <c r="B1537" s="65" t="s">
        <v>1286</v>
      </c>
      <c r="D1537" s="65"/>
      <c r="E1537" s="209"/>
      <c r="F1537" s="96"/>
      <c r="G1537" s="163"/>
      <c r="H1537" s="164"/>
      <c r="I1537" s="178">
        <v>4</v>
      </c>
      <c r="J1537" s="65"/>
      <c r="K1537" s="170"/>
      <c r="L1537" s="166">
        <f>I1537</f>
        <v>4</v>
      </c>
      <c r="M1537" t="s">
        <v>222</v>
      </c>
    </row>
    <row r="1538" spans="1:13">
      <c r="C1538" s="65"/>
      <c r="D1538" s="65"/>
      <c r="E1538" s="209"/>
      <c r="F1538" s="96"/>
      <c r="G1538" s="163"/>
      <c r="H1538" s="164"/>
      <c r="I1538" s="164"/>
      <c r="J1538" s="65"/>
      <c r="K1538" s="170"/>
    </row>
    <row r="1539" spans="1:13" hidden="1" outlineLevel="1">
      <c r="B1539" s="65" t="s">
        <v>1287</v>
      </c>
      <c r="D1539" s="65"/>
      <c r="E1539" s="209"/>
      <c r="F1539" s="96"/>
      <c r="G1539" s="163"/>
      <c r="H1539" s="164"/>
      <c r="I1539" s="164"/>
      <c r="J1539" s="65"/>
      <c r="K1539" s="170"/>
      <c r="M1539" t="s">
        <v>222</v>
      </c>
    </row>
    <row r="1540" spans="1:13" hidden="1" outlineLevel="1">
      <c r="C1540" s="65"/>
      <c r="D1540" s="65"/>
      <c r="E1540" s="209"/>
      <c r="F1540" s="96"/>
      <c r="G1540" s="163"/>
      <c r="H1540" s="164"/>
      <c r="I1540" s="164"/>
      <c r="J1540" s="65"/>
      <c r="K1540" s="170"/>
    </row>
    <row r="1541" spans="1:13" hidden="1" outlineLevel="1">
      <c r="C1541" s="65"/>
      <c r="D1541" s="65"/>
      <c r="E1541" s="209"/>
      <c r="F1541" s="96"/>
      <c r="G1541" s="163"/>
      <c r="H1541" s="164"/>
      <c r="I1541" s="164"/>
      <c r="J1541" s="65"/>
      <c r="K1541" s="170"/>
    </row>
    <row r="1542" spans="1:13" hidden="1" outlineLevel="1">
      <c r="C1542" s="65"/>
      <c r="D1542" s="65"/>
      <c r="E1542" s="209"/>
      <c r="F1542" s="96"/>
      <c r="G1542" s="163"/>
      <c r="H1542" s="164"/>
      <c r="I1542" s="164"/>
      <c r="J1542" s="65"/>
      <c r="K1542" s="170"/>
    </row>
    <row r="1543" spans="1:13" hidden="1" outlineLevel="1">
      <c r="B1543" s="219" t="s">
        <v>1288</v>
      </c>
      <c r="D1543" s="65"/>
      <c r="E1543" s="209"/>
      <c r="F1543" s="96"/>
      <c r="G1543" s="163"/>
      <c r="H1543" s="164"/>
      <c r="I1543" s="164"/>
      <c r="J1543" s="65"/>
      <c r="K1543" s="170"/>
    </row>
    <row r="1544" spans="1:13" hidden="1" outlineLevel="1">
      <c r="B1544" s="65" t="s">
        <v>1289</v>
      </c>
      <c r="D1544" s="65"/>
      <c r="E1544" s="209"/>
      <c r="F1544" s="96"/>
      <c r="G1544" s="163"/>
      <c r="H1544" s="164"/>
      <c r="I1544" s="164"/>
      <c r="J1544" s="65"/>
      <c r="K1544" s="170"/>
    </row>
    <row r="1545" spans="1:13" hidden="1" outlineLevel="1">
      <c r="B1545" s="65" t="s">
        <v>1290</v>
      </c>
      <c r="D1545" s="65"/>
      <c r="E1545" s="209"/>
      <c r="F1545" s="96"/>
      <c r="G1545" s="163"/>
      <c r="H1545" s="164"/>
      <c r="I1545" s="164"/>
      <c r="J1545" s="65"/>
      <c r="K1545" s="170"/>
      <c r="M1545" t="s">
        <v>222</v>
      </c>
    </row>
    <row r="1546" spans="1:13" hidden="1" outlineLevel="1">
      <c r="C1546" s="65"/>
      <c r="D1546" s="65"/>
      <c r="E1546" s="209"/>
      <c r="F1546" s="96"/>
      <c r="G1546" s="163"/>
      <c r="H1546" s="164"/>
      <c r="I1546" s="164"/>
      <c r="J1546" s="65"/>
      <c r="K1546" s="170"/>
    </row>
    <row r="1547" spans="1:13" hidden="1" outlineLevel="1">
      <c r="C1547" s="65"/>
      <c r="D1547" s="65"/>
      <c r="E1547" s="209"/>
      <c r="F1547" s="96"/>
      <c r="G1547" s="163"/>
      <c r="H1547" s="164"/>
      <c r="I1547" s="164"/>
      <c r="J1547" s="65"/>
      <c r="K1547" s="170"/>
    </row>
    <row r="1548" spans="1:13" collapsed="1">
      <c r="A1548" s="154"/>
      <c r="B1548" s="154" t="s">
        <v>214</v>
      </c>
      <c r="C1548" s="155"/>
      <c r="D1548" s="194"/>
      <c r="E1548" s="233"/>
      <c r="F1548" s="222"/>
      <c r="G1548" s="159"/>
      <c r="H1548" s="160"/>
      <c r="I1548" s="160"/>
      <c r="J1548" s="194"/>
      <c r="K1548" s="168"/>
      <c r="L1548" s="154"/>
      <c r="M1548" s="154"/>
    </row>
    <row r="1549" spans="1:13">
      <c r="A1549" s="104"/>
      <c r="B1549" s="105" t="s">
        <v>35</v>
      </c>
      <c r="D1549" s="65"/>
      <c r="E1549" s="209"/>
      <c r="F1549" s="96"/>
      <c r="G1549" s="163"/>
      <c r="H1549" s="164"/>
      <c r="I1549" s="164"/>
      <c r="J1549" s="65"/>
      <c r="K1549" s="170"/>
    </row>
    <row r="1550" spans="1:13">
      <c r="C1550" s="65"/>
      <c r="D1550" s="65"/>
      <c r="E1550" s="209"/>
      <c r="F1550" s="96"/>
      <c r="G1550" s="163"/>
      <c r="H1550" s="164"/>
      <c r="I1550" s="164"/>
      <c r="J1550" s="65"/>
      <c r="K1550" s="170"/>
    </row>
    <row r="1551" spans="1:13">
      <c r="A1551" t="s">
        <v>1291</v>
      </c>
      <c r="B1551" s="65" t="s">
        <v>1292</v>
      </c>
      <c r="D1551" s="65"/>
      <c r="E1551" s="209"/>
      <c r="F1551" s="96"/>
      <c r="G1551" s="163"/>
      <c r="H1551" s="164"/>
      <c r="I1551" s="164"/>
      <c r="J1551" s="65"/>
      <c r="K1551" s="170"/>
      <c r="L1551" s="166">
        <f>I1557</f>
        <v>231.97120000000001</v>
      </c>
      <c r="M1551" t="s">
        <v>270</v>
      </c>
    </row>
    <row r="1552" spans="1:13">
      <c r="A1552" t="s">
        <v>1293</v>
      </c>
      <c r="B1552" s="65" t="s">
        <v>1294</v>
      </c>
      <c r="D1552" s="65"/>
      <c r="E1552" s="209"/>
      <c r="F1552" s="96"/>
      <c r="G1552" s="163"/>
      <c r="H1552" s="164"/>
      <c r="I1552" s="164"/>
      <c r="J1552" s="65"/>
      <c r="K1552" s="170"/>
    </row>
    <row r="1553" spans="1:13">
      <c r="A1553" t="s">
        <v>1295</v>
      </c>
      <c r="C1553" s="65"/>
      <c r="D1553" s="65"/>
      <c r="E1553" s="209"/>
      <c r="F1553" s="96"/>
      <c r="G1553" s="163"/>
      <c r="H1553" s="164"/>
      <c r="I1553" s="164"/>
      <c r="J1553" s="65"/>
      <c r="K1553" s="170"/>
    </row>
    <row r="1554" spans="1:13">
      <c r="A1554" t="s">
        <v>1296</v>
      </c>
      <c r="B1554" s="172" t="s">
        <v>1794</v>
      </c>
      <c r="C1554" s="183" t="s">
        <v>1798</v>
      </c>
      <c r="D1554" s="205"/>
      <c r="E1554" s="242">
        <v>1</v>
      </c>
      <c r="F1554" s="224">
        <v>2</v>
      </c>
      <c r="G1554" s="175">
        <v>22.72</v>
      </c>
      <c r="H1554" s="176">
        <v>5.1050000000000004</v>
      </c>
      <c r="I1554" s="178">
        <f>H1554*G1554*F1554*E1554</f>
        <v>231.97120000000001</v>
      </c>
      <c r="J1554" s="65"/>
      <c r="K1554" s="170"/>
    </row>
    <row r="1555" spans="1:13">
      <c r="A1555" t="s">
        <v>1298</v>
      </c>
      <c r="B1555" s="172"/>
      <c r="C1555" s="183">
        <f>21360+680*2</f>
        <v>22720</v>
      </c>
      <c r="D1555" s="205"/>
      <c r="E1555" s="242"/>
      <c r="F1555" s="224"/>
      <c r="G1555" s="175"/>
      <c r="H1555" s="176"/>
      <c r="I1555" s="176"/>
      <c r="J1555" s="65"/>
      <c r="K1555" s="170"/>
    </row>
    <row r="1556" spans="1:13">
      <c r="A1556" t="s">
        <v>1300</v>
      </c>
      <c r="B1556" s="172"/>
      <c r="C1556" s="172"/>
      <c r="D1556" s="205"/>
      <c r="E1556" s="242"/>
      <c r="F1556" s="224"/>
      <c r="G1556" s="175"/>
      <c r="H1556" s="176"/>
      <c r="I1556" s="176"/>
      <c r="J1556" s="65"/>
      <c r="K1556" s="170"/>
    </row>
    <row r="1557" spans="1:13">
      <c r="A1557" t="s">
        <v>1301</v>
      </c>
      <c r="B1557" s="172"/>
      <c r="C1557" s="184" t="s">
        <v>1979</v>
      </c>
      <c r="D1557" s="205"/>
      <c r="E1557" s="242"/>
      <c r="F1557" s="224"/>
      <c r="G1557" s="175"/>
      <c r="H1557" s="176"/>
      <c r="I1557" s="182">
        <f>I1554</f>
        <v>231.97120000000001</v>
      </c>
      <c r="J1557" s="65"/>
      <c r="K1557" s="170"/>
    </row>
    <row r="1558" spans="1:13">
      <c r="A1558" t="s">
        <v>1303</v>
      </c>
      <c r="D1558" s="65"/>
      <c r="E1558" s="209"/>
      <c r="F1558" s="96"/>
      <c r="G1558" s="163"/>
      <c r="H1558" s="164"/>
      <c r="I1558" s="164"/>
      <c r="J1558" s="65"/>
      <c r="K1558" s="170"/>
    </row>
    <row r="1559" spans="1:13">
      <c r="A1559" t="s">
        <v>1304</v>
      </c>
      <c r="B1559" s="65" t="s">
        <v>1297</v>
      </c>
      <c r="D1559" s="65"/>
      <c r="E1559" s="209"/>
      <c r="F1559" s="96"/>
      <c r="G1559" s="163"/>
      <c r="H1559" s="164"/>
      <c r="I1559" s="164"/>
      <c r="J1559" s="65"/>
      <c r="K1559" s="170"/>
    </row>
    <row r="1560" spans="1:13">
      <c r="A1560" t="s">
        <v>1305</v>
      </c>
      <c r="B1560" s="65" t="s">
        <v>1299</v>
      </c>
      <c r="D1560" s="65"/>
      <c r="E1560" s="209"/>
      <c r="F1560" s="96"/>
      <c r="G1560" s="163"/>
      <c r="H1560" s="164"/>
      <c r="I1560" s="164"/>
      <c r="J1560" s="65"/>
      <c r="K1560" s="170"/>
      <c r="L1560" s="166">
        <f>I1568</f>
        <v>231.97120000000001</v>
      </c>
      <c r="M1560" t="s">
        <v>270</v>
      </c>
    </row>
    <row r="1561" spans="1:13">
      <c r="A1561" t="s">
        <v>1307</v>
      </c>
      <c r="C1561" s="65"/>
      <c r="D1561" s="65"/>
      <c r="E1561" s="209"/>
      <c r="F1561" s="96"/>
      <c r="G1561" s="163"/>
      <c r="H1561" s="164"/>
      <c r="I1561" s="164"/>
      <c r="J1561" s="65"/>
      <c r="K1561" s="170"/>
    </row>
    <row r="1562" spans="1:13" hidden="1" outlineLevel="1">
      <c r="A1562" t="s">
        <v>1308</v>
      </c>
      <c r="C1562" s="65" t="s">
        <v>1302</v>
      </c>
      <c r="D1562" s="65"/>
      <c r="E1562" s="209"/>
      <c r="F1562" s="96"/>
      <c r="G1562" s="163"/>
      <c r="H1562" s="164"/>
      <c r="I1562" s="164"/>
      <c r="J1562" s="65"/>
      <c r="K1562" s="170"/>
      <c r="M1562" t="s">
        <v>270</v>
      </c>
    </row>
    <row r="1563" spans="1:13" hidden="1" outlineLevel="1">
      <c r="A1563" t="s">
        <v>1310</v>
      </c>
      <c r="C1563" s="65"/>
      <c r="D1563" s="65"/>
      <c r="E1563" s="209"/>
      <c r="F1563" s="96"/>
      <c r="G1563" s="163"/>
      <c r="H1563" s="164"/>
      <c r="I1563" s="164"/>
      <c r="J1563" s="65"/>
      <c r="K1563" s="170"/>
    </row>
    <row r="1564" spans="1:13" hidden="1" outlineLevel="1">
      <c r="A1564" t="s">
        <v>1311</v>
      </c>
      <c r="C1564" s="65"/>
      <c r="D1564" s="65"/>
      <c r="E1564" s="209"/>
      <c r="F1564" s="96"/>
      <c r="G1564" s="163"/>
      <c r="H1564" s="164"/>
      <c r="I1564" s="164"/>
      <c r="J1564" s="65"/>
      <c r="K1564" s="170"/>
    </row>
    <row r="1565" spans="1:13" collapsed="1">
      <c r="A1565" t="s">
        <v>1312</v>
      </c>
      <c r="B1565" s="172" t="s">
        <v>1794</v>
      </c>
      <c r="C1565" s="183" t="s">
        <v>1798</v>
      </c>
      <c r="D1565" s="205"/>
      <c r="E1565" s="242">
        <v>1</v>
      </c>
      <c r="F1565" s="224">
        <v>2</v>
      </c>
      <c r="G1565" s="175">
        <v>22.72</v>
      </c>
      <c r="H1565" s="176">
        <v>5.1050000000000004</v>
      </c>
      <c r="I1565" s="178">
        <f>H1565*G1565*F1565*E1565</f>
        <v>231.97120000000001</v>
      </c>
      <c r="J1565" s="65"/>
      <c r="K1565" s="170"/>
    </row>
    <row r="1566" spans="1:13">
      <c r="A1566" t="s">
        <v>1314</v>
      </c>
      <c r="C1566" s="183">
        <f>21360+680*2</f>
        <v>22720</v>
      </c>
      <c r="D1566" s="65"/>
      <c r="E1566" s="209"/>
      <c r="F1566" s="96"/>
      <c r="G1566" s="163"/>
      <c r="H1566" s="164"/>
      <c r="I1566" s="164"/>
      <c r="J1566" s="65"/>
      <c r="K1566" s="170"/>
    </row>
    <row r="1567" spans="1:13">
      <c r="A1567" t="s">
        <v>1315</v>
      </c>
      <c r="D1567" s="65"/>
      <c r="E1567" s="209"/>
      <c r="F1567" s="96"/>
      <c r="G1567" s="163"/>
      <c r="H1567" s="164"/>
      <c r="I1567" s="164"/>
      <c r="J1567" s="65"/>
      <c r="K1567" s="170"/>
    </row>
    <row r="1568" spans="1:13">
      <c r="A1568" t="s">
        <v>1317</v>
      </c>
      <c r="C1568" s="184" t="s">
        <v>1979</v>
      </c>
      <c r="D1568" s="205"/>
      <c r="E1568" s="242"/>
      <c r="F1568" s="224"/>
      <c r="G1568" s="175"/>
      <c r="H1568" s="176"/>
      <c r="I1568" s="182">
        <f>I1565</f>
        <v>231.97120000000001</v>
      </c>
      <c r="J1568" s="65"/>
      <c r="K1568" s="170"/>
    </row>
    <row r="1569" spans="1:13">
      <c r="A1569" t="s">
        <v>1318</v>
      </c>
      <c r="D1569" s="65"/>
      <c r="E1569" s="209"/>
      <c r="F1569" s="96"/>
      <c r="G1569" s="163"/>
      <c r="H1569" s="164"/>
      <c r="I1569" s="164"/>
      <c r="J1569" s="65"/>
      <c r="K1569" s="170"/>
    </row>
    <row r="1570" spans="1:13">
      <c r="A1570" t="s">
        <v>1320</v>
      </c>
      <c r="B1570" s="65" t="s">
        <v>1306</v>
      </c>
      <c r="D1570" s="65"/>
      <c r="E1570" s="209"/>
      <c r="F1570" s="96"/>
      <c r="G1570" s="163"/>
      <c r="H1570" s="164"/>
      <c r="I1570" s="164"/>
      <c r="J1570" s="65"/>
      <c r="K1570" s="170"/>
      <c r="L1570" s="166">
        <f>I1589</f>
        <v>24.52</v>
      </c>
      <c r="M1570" t="s">
        <v>82</v>
      </c>
    </row>
    <row r="1571" spans="1:13">
      <c r="A1571" t="s">
        <v>1321</v>
      </c>
      <c r="C1571" s="65"/>
      <c r="D1571" s="65"/>
      <c r="E1571" s="209"/>
      <c r="F1571" s="96"/>
      <c r="G1571" s="163"/>
      <c r="H1571" s="164"/>
      <c r="I1571" s="164"/>
      <c r="J1571" s="65"/>
      <c r="K1571" s="170"/>
    </row>
    <row r="1572" spans="1:13">
      <c r="A1572" t="s">
        <v>1323</v>
      </c>
      <c r="B1572" s="243" t="s">
        <v>1794</v>
      </c>
      <c r="C1572" s="244" t="s">
        <v>1798</v>
      </c>
      <c r="D1572" s="244"/>
      <c r="E1572" s="245">
        <v>1</v>
      </c>
      <c r="F1572" s="246">
        <v>1</v>
      </c>
      <c r="G1572" s="247">
        <v>22.72</v>
      </c>
      <c r="H1572" s="248">
        <v>1</v>
      </c>
      <c r="I1572" s="248">
        <f>H1572*G1572*F1572*E1572</f>
        <v>22.72</v>
      </c>
      <c r="J1572" s="65"/>
      <c r="K1572" s="170"/>
    </row>
    <row r="1573" spans="1:13" hidden="1" outlineLevel="1">
      <c r="A1573" t="s">
        <v>1324</v>
      </c>
      <c r="B1573" s="243"/>
      <c r="C1573" s="244" t="s">
        <v>1309</v>
      </c>
      <c r="D1573" s="244"/>
      <c r="E1573" s="245"/>
      <c r="F1573" s="246"/>
      <c r="G1573" s="247"/>
      <c r="H1573" s="248"/>
      <c r="I1573" s="248"/>
      <c r="J1573" s="65"/>
      <c r="K1573" s="170"/>
      <c r="M1573" t="s">
        <v>82</v>
      </c>
    </row>
    <row r="1574" spans="1:13" hidden="1" outlineLevel="1">
      <c r="A1574" t="s">
        <v>1326</v>
      </c>
      <c r="B1574" s="243"/>
      <c r="C1574" s="244"/>
      <c r="D1574" s="244"/>
      <c r="E1574" s="245"/>
      <c r="F1574" s="246"/>
      <c r="G1574" s="247"/>
      <c r="H1574" s="248"/>
      <c r="I1574" s="248"/>
      <c r="J1574" s="65"/>
      <c r="K1574" s="170"/>
    </row>
    <row r="1575" spans="1:13" hidden="1" outlineLevel="1">
      <c r="A1575" t="s">
        <v>1327</v>
      </c>
      <c r="B1575" s="243"/>
      <c r="C1575" s="244"/>
      <c r="D1575" s="244"/>
      <c r="E1575" s="245"/>
      <c r="F1575" s="246"/>
      <c r="G1575" s="247"/>
      <c r="H1575" s="248"/>
      <c r="I1575" s="248"/>
      <c r="J1575" s="65"/>
      <c r="K1575" s="170"/>
    </row>
    <row r="1576" spans="1:13" hidden="1" outlineLevel="1">
      <c r="A1576" t="s">
        <v>1328</v>
      </c>
      <c r="B1576" s="243"/>
      <c r="C1576" s="244" t="s">
        <v>1313</v>
      </c>
      <c r="D1576" s="244"/>
      <c r="E1576" s="245"/>
      <c r="F1576" s="246"/>
      <c r="G1576" s="247"/>
      <c r="H1576" s="248"/>
      <c r="I1576" s="248"/>
      <c r="J1576" s="65"/>
      <c r="K1576" s="170"/>
      <c r="M1576" t="s">
        <v>82</v>
      </c>
    </row>
    <row r="1577" spans="1:13" hidden="1" outlineLevel="1">
      <c r="A1577" t="s">
        <v>1329</v>
      </c>
      <c r="B1577" s="243"/>
      <c r="C1577" s="244"/>
      <c r="D1577" s="244"/>
      <c r="E1577" s="245"/>
      <c r="F1577" s="246"/>
      <c r="G1577" s="247"/>
      <c r="H1577" s="248"/>
      <c r="I1577" s="248"/>
      <c r="J1577" s="65"/>
      <c r="K1577" s="170"/>
    </row>
    <row r="1578" spans="1:13" hidden="1" outlineLevel="1">
      <c r="A1578" t="s">
        <v>1330</v>
      </c>
      <c r="B1578" s="243"/>
      <c r="C1578" s="244" t="s">
        <v>1316</v>
      </c>
      <c r="D1578" s="244"/>
      <c r="E1578" s="245"/>
      <c r="F1578" s="246"/>
      <c r="G1578" s="247"/>
      <c r="H1578" s="248"/>
      <c r="I1578" s="248"/>
      <c r="J1578" s="65"/>
      <c r="K1578" s="170"/>
      <c r="M1578" t="s">
        <v>82</v>
      </c>
    </row>
    <row r="1579" spans="1:13" hidden="1" outlineLevel="1">
      <c r="A1579" t="s">
        <v>1331</v>
      </c>
      <c r="B1579" s="243"/>
      <c r="C1579" s="244"/>
      <c r="D1579" s="244"/>
      <c r="E1579" s="245"/>
      <c r="F1579" s="246"/>
      <c r="G1579" s="247"/>
      <c r="H1579" s="248"/>
      <c r="I1579" s="248"/>
      <c r="J1579" s="65"/>
      <c r="K1579" s="170"/>
    </row>
    <row r="1580" spans="1:13" hidden="1" outlineLevel="1">
      <c r="A1580" t="s">
        <v>1332</v>
      </c>
      <c r="B1580" s="243"/>
      <c r="C1580" s="244" t="s">
        <v>1319</v>
      </c>
      <c r="D1580" s="244"/>
      <c r="E1580" s="245"/>
      <c r="F1580" s="246"/>
      <c r="G1580" s="247"/>
      <c r="H1580" s="248"/>
      <c r="I1580" s="248"/>
      <c r="J1580" s="65"/>
      <c r="K1580" s="170"/>
      <c r="M1580" t="s">
        <v>82</v>
      </c>
    </row>
    <row r="1581" spans="1:13" hidden="1" outlineLevel="1">
      <c r="A1581" t="s">
        <v>1333</v>
      </c>
      <c r="B1581" s="243"/>
      <c r="C1581" s="244"/>
      <c r="D1581" s="244"/>
      <c r="E1581" s="245"/>
      <c r="F1581" s="246"/>
      <c r="G1581" s="247"/>
      <c r="H1581" s="248"/>
      <c r="I1581" s="248"/>
      <c r="J1581" s="65"/>
      <c r="K1581" s="170"/>
    </row>
    <row r="1582" spans="1:13" hidden="1" outlineLevel="1">
      <c r="A1582" t="s">
        <v>1334</v>
      </c>
      <c r="B1582" s="243"/>
      <c r="C1582" s="244" t="s">
        <v>1322</v>
      </c>
      <c r="D1582" s="244"/>
      <c r="E1582" s="245"/>
      <c r="F1582" s="246"/>
      <c r="G1582" s="247"/>
      <c r="H1582" s="248"/>
      <c r="I1582" s="248"/>
      <c r="J1582" s="65"/>
      <c r="K1582" s="170"/>
      <c r="M1582" t="s">
        <v>222</v>
      </c>
    </row>
    <row r="1583" spans="1:13" hidden="1" outlineLevel="1">
      <c r="A1583" t="s">
        <v>1335</v>
      </c>
      <c r="B1583" s="243"/>
      <c r="C1583" s="244"/>
      <c r="D1583" s="244"/>
      <c r="E1583" s="245"/>
      <c r="F1583" s="246"/>
      <c r="G1583" s="247"/>
      <c r="H1583" s="248"/>
      <c r="I1583" s="248"/>
      <c r="J1583" s="65"/>
      <c r="K1583" s="170"/>
    </row>
    <row r="1584" spans="1:13" collapsed="1">
      <c r="A1584" t="s">
        <v>1337</v>
      </c>
      <c r="B1584" s="243"/>
      <c r="C1584" s="249">
        <f>21360+680*2</f>
        <v>22720</v>
      </c>
      <c r="D1584" s="244"/>
      <c r="E1584" s="245"/>
      <c r="F1584" s="246"/>
      <c r="G1584" s="247"/>
      <c r="H1584" s="248"/>
      <c r="I1584" s="248"/>
      <c r="J1584" s="65"/>
      <c r="K1584" s="170"/>
    </row>
    <row r="1585" spans="1:13">
      <c r="A1585" t="s">
        <v>1338</v>
      </c>
      <c r="B1585" s="243"/>
      <c r="C1585" s="243"/>
      <c r="D1585" s="244"/>
      <c r="E1585" s="245"/>
      <c r="F1585" s="246"/>
      <c r="G1585" s="247"/>
      <c r="H1585" s="248"/>
      <c r="I1585" s="248"/>
      <c r="J1585" s="65"/>
      <c r="K1585" s="170"/>
    </row>
    <row r="1586" spans="1:13">
      <c r="A1586" t="s">
        <v>1340</v>
      </c>
      <c r="B1586" s="243" t="s">
        <v>1980</v>
      </c>
      <c r="C1586" s="243" t="s">
        <v>1981</v>
      </c>
      <c r="D1586" s="244"/>
      <c r="E1586" s="245">
        <v>1</v>
      </c>
      <c r="F1586" s="246">
        <v>9</v>
      </c>
      <c r="G1586" s="247">
        <v>0.2</v>
      </c>
      <c r="H1586" s="248">
        <v>1</v>
      </c>
      <c r="I1586" s="252">
        <f>H1586*G1586*E1586*F1586</f>
        <v>1.8</v>
      </c>
      <c r="J1586" s="65"/>
      <c r="K1586" s="170"/>
    </row>
    <row r="1587" spans="1:13">
      <c r="A1587" t="s">
        <v>1341</v>
      </c>
      <c r="B1587" s="243"/>
      <c r="C1587" s="250">
        <f>22720/2400</f>
        <v>9.4666666666666668</v>
      </c>
      <c r="D1587" s="244"/>
      <c r="E1587" s="245"/>
      <c r="F1587" s="246"/>
      <c r="G1587" s="247"/>
      <c r="H1587" s="248"/>
      <c r="I1587" s="248"/>
      <c r="J1587" s="65"/>
      <c r="K1587" s="170"/>
    </row>
    <row r="1588" spans="1:13">
      <c r="A1588" t="s">
        <v>1343</v>
      </c>
      <c r="B1588" s="243"/>
      <c r="C1588" s="243"/>
      <c r="D1588" s="244"/>
      <c r="E1588" s="245"/>
      <c r="F1588" s="246"/>
      <c r="G1588" s="247"/>
      <c r="H1588" s="248"/>
      <c r="I1588" s="248"/>
      <c r="J1588" s="65"/>
      <c r="K1588" s="170"/>
    </row>
    <row r="1589" spans="1:13">
      <c r="A1589" t="s">
        <v>1344</v>
      </c>
      <c r="B1589" s="243"/>
      <c r="C1589" s="251" t="s">
        <v>1982</v>
      </c>
      <c r="D1589" s="244"/>
      <c r="E1589" s="245"/>
      <c r="F1589" s="246"/>
      <c r="G1589" s="247"/>
      <c r="H1589" s="248"/>
      <c r="I1589" s="253">
        <f>SUM(I1572:I1588)</f>
        <v>24.52</v>
      </c>
      <c r="J1589" s="65"/>
      <c r="K1589" s="170"/>
    </row>
    <row r="1590" spans="1:13">
      <c r="A1590" t="s">
        <v>1345</v>
      </c>
      <c r="D1590" s="65"/>
      <c r="E1590" s="209"/>
      <c r="F1590" s="96"/>
      <c r="G1590" s="163"/>
      <c r="H1590" s="164"/>
      <c r="I1590" s="164"/>
      <c r="J1590" s="65"/>
      <c r="K1590" s="170"/>
    </row>
    <row r="1591" spans="1:13">
      <c r="A1591" t="s">
        <v>1347</v>
      </c>
      <c r="B1591" s="65" t="s">
        <v>1325</v>
      </c>
      <c r="D1591" s="65"/>
      <c r="E1591" s="209"/>
      <c r="F1591" s="96"/>
      <c r="G1591" s="163"/>
      <c r="H1591" s="164"/>
      <c r="I1591" s="164"/>
      <c r="J1591" s="65"/>
      <c r="K1591" s="170"/>
      <c r="L1591" s="166">
        <f>I1610</f>
        <v>49.04</v>
      </c>
      <c r="M1591" t="s">
        <v>82</v>
      </c>
    </row>
    <row r="1592" spans="1:13">
      <c r="A1592" t="s">
        <v>1348</v>
      </c>
      <c r="C1592" s="65"/>
      <c r="D1592" s="65"/>
      <c r="E1592" s="209"/>
      <c r="F1592" s="96"/>
      <c r="G1592" s="163"/>
      <c r="H1592" s="164"/>
      <c r="I1592" s="164"/>
      <c r="J1592" s="65"/>
      <c r="K1592" s="170"/>
    </row>
    <row r="1593" spans="1:13">
      <c r="A1593" t="s">
        <v>1350</v>
      </c>
      <c r="B1593" s="172" t="s">
        <v>1794</v>
      </c>
      <c r="C1593" s="205" t="s">
        <v>1798</v>
      </c>
      <c r="D1593" s="205"/>
      <c r="E1593" s="242">
        <v>1</v>
      </c>
      <c r="F1593" s="224">
        <v>2</v>
      </c>
      <c r="G1593" s="175">
        <v>22.72</v>
      </c>
      <c r="H1593" s="176">
        <v>1</v>
      </c>
      <c r="I1593" s="176">
        <f>H1593*G1593*F1593*E1593</f>
        <v>45.44</v>
      </c>
      <c r="J1593" s="65"/>
      <c r="K1593" s="170"/>
    </row>
    <row r="1594" spans="1:13" hidden="1" outlineLevel="1">
      <c r="A1594" t="s">
        <v>1351</v>
      </c>
      <c r="B1594" s="172"/>
      <c r="C1594" s="205" t="s">
        <v>1309</v>
      </c>
      <c r="D1594" s="205"/>
      <c r="E1594" s="242"/>
      <c r="F1594" s="224"/>
      <c r="G1594" s="175"/>
      <c r="H1594" s="176"/>
      <c r="I1594" s="176"/>
      <c r="J1594" s="65"/>
      <c r="K1594" s="170"/>
    </row>
    <row r="1595" spans="1:13" hidden="1" outlineLevel="1">
      <c r="A1595" t="s">
        <v>1352</v>
      </c>
      <c r="B1595" s="172"/>
      <c r="C1595" s="205"/>
      <c r="D1595" s="205"/>
      <c r="E1595" s="242"/>
      <c r="F1595" s="224"/>
      <c r="G1595" s="175"/>
      <c r="H1595" s="176"/>
      <c r="I1595" s="176"/>
      <c r="J1595" s="65"/>
      <c r="K1595" s="170"/>
      <c r="M1595" t="s">
        <v>222</v>
      </c>
    </row>
    <row r="1596" spans="1:13" hidden="1" outlineLevel="1">
      <c r="A1596" t="s">
        <v>1354</v>
      </c>
      <c r="B1596" s="172"/>
      <c r="C1596" s="205"/>
      <c r="D1596" s="205"/>
      <c r="E1596" s="242"/>
      <c r="F1596" s="224"/>
      <c r="G1596" s="175"/>
      <c r="H1596" s="176"/>
      <c r="I1596" s="176"/>
      <c r="J1596" s="65"/>
      <c r="K1596" s="170"/>
    </row>
    <row r="1597" spans="1:13" hidden="1" outlineLevel="1">
      <c r="A1597" t="s">
        <v>1355</v>
      </c>
      <c r="B1597" s="172"/>
      <c r="C1597" s="205" t="s">
        <v>1313</v>
      </c>
      <c r="D1597" s="205"/>
      <c r="E1597" s="242"/>
      <c r="F1597" s="224"/>
      <c r="G1597" s="175"/>
      <c r="H1597" s="176"/>
      <c r="I1597" s="176"/>
      <c r="J1597" s="65"/>
      <c r="K1597" s="170"/>
      <c r="M1597" t="s">
        <v>222</v>
      </c>
    </row>
    <row r="1598" spans="1:13" hidden="1" outlineLevel="1">
      <c r="A1598" t="s">
        <v>1983</v>
      </c>
      <c r="B1598" s="172"/>
      <c r="C1598" s="205"/>
      <c r="D1598" s="205"/>
      <c r="E1598" s="242"/>
      <c r="F1598" s="224"/>
      <c r="G1598" s="175"/>
      <c r="H1598" s="176"/>
      <c r="I1598" s="176"/>
      <c r="J1598" s="65"/>
      <c r="K1598" s="170"/>
    </row>
    <row r="1599" spans="1:13" hidden="1" outlineLevel="1">
      <c r="A1599" t="s">
        <v>1984</v>
      </c>
      <c r="B1599" s="172"/>
      <c r="C1599" s="205" t="s">
        <v>1316</v>
      </c>
      <c r="D1599" s="205"/>
      <c r="E1599" s="242"/>
      <c r="F1599" s="224"/>
      <c r="G1599" s="175"/>
      <c r="H1599" s="176"/>
      <c r="I1599" s="176"/>
      <c r="J1599" s="65"/>
      <c r="K1599" s="170"/>
    </row>
    <row r="1600" spans="1:13" hidden="1" outlineLevel="1">
      <c r="A1600" t="s">
        <v>1985</v>
      </c>
      <c r="B1600" s="172"/>
      <c r="C1600" s="205"/>
      <c r="D1600" s="205"/>
      <c r="E1600" s="242"/>
      <c r="F1600" s="224"/>
      <c r="G1600" s="175"/>
      <c r="H1600" s="176"/>
      <c r="I1600" s="176"/>
      <c r="J1600" s="65"/>
      <c r="K1600" s="170"/>
      <c r="M1600" t="s">
        <v>82</v>
      </c>
    </row>
    <row r="1601" spans="1:13" hidden="1" outlineLevel="1">
      <c r="A1601" t="s">
        <v>1986</v>
      </c>
      <c r="B1601" s="172"/>
      <c r="C1601" s="205" t="s">
        <v>1319</v>
      </c>
      <c r="D1601" s="205"/>
      <c r="E1601" s="242"/>
      <c r="F1601" s="224"/>
      <c r="G1601" s="175"/>
      <c r="H1601" s="176"/>
      <c r="I1601" s="176"/>
      <c r="J1601" s="65"/>
      <c r="K1601" s="170"/>
    </row>
    <row r="1602" spans="1:13" collapsed="1">
      <c r="A1602" t="s">
        <v>1987</v>
      </c>
      <c r="B1602" s="172"/>
      <c r="C1602" s="205"/>
      <c r="D1602" s="205"/>
      <c r="E1602" s="242"/>
      <c r="F1602" s="224"/>
      <c r="G1602" s="175"/>
      <c r="H1602" s="176"/>
      <c r="I1602" s="176"/>
      <c r="J1602" s="65"/>
      <c r="K1602" s="170"/>
    </row>
    <row r="1603" spans="1:13" hidden="1" outlineLevel="1">
      <c r="A1603" t="s">
        <v>1988</v>
      </c>
      <c r="B1603" s="172"/>
      <c r="C1603" s="205" t="s">
        <v>1322</v>
      </c>
      <c r="D1603" s="205"/>
      <c r="E1603" s="242"/>
      <c r="F1603" s="224"/>
      <c r="G1603" s="175"/>
      <c r="H1603" s="176"/>
      <c r="I1603" s="176"/>
      <c r="J1603" s="65"/>
      <c r="K1603" s="170"/>
    </row>
    <row r="1604" spans="1:13" hidden="1" outlineLevel="1">
      <c r="A1604" t="s">
        <v>1989</v>
      </c>
      <c r="B1604" s="172"/>
      <c r="C1604" s="205"/>
      <c r="D1604" s="205"/>
      <c r="E1604" s="242"/>
      <c r="F1604" s="224"/>
      <c r="G1604" s="175"/>
      <c r="H1604" s="176"/>
      <c r="I1604" s="176"/>
      <c r="J1604" s="65"/>
      <c r="K1604" s="170"/>
    </row>
    <row r="1605" spans="1:13" collapsed="1">
      <c r="A1605" t="s">
        <v>1990</v>
      </c>
      <c r="B1605" s="172"/>
      <c r="C1605" s="223">
        <f>21360+680*2</f>
        <v>22720</v>
      </c>
      <c r="D1605" s="205"/>
      <c r="E1605" s="242"/>
      <c r="F1605" s="224"/>
      <c r="G1605" s="175"/>
      <c r="H1605" s="176"/>
      <c r="I1605" s="176"/>
      <c r="J1605" s="65"/>
      <c r="K1605" s="170"/>
    </row>
    <row r="1606" spans="1:13">
      <c r="A1606" t="s">
        <v>1991</v>
      </c>
      <c r="B1606" s="172"/>
      <c r="C1606" s="172"/>
      <c r="D1606" s="205"/>
      <c r="E1606" s="242"/>
      <c r="F1606" s="224"/>
      <c r="G1606" s="175"/>
      <c r="H1606" s="176"/>
      <c r="I1606" s="176"/>
      <c r="J1606" s="65"/>
      <c r="K1606" s="170"/>
    </row>
    <row r="1607" spans="1:13">
      <c r="A1607" t="s">
        <v>1992</v>
      </c>
      <c r="B1607" s="172" t="s">
        <v>1980</v>
      </c>
      <c r="C1607" s="172" t="s">
        <v>1981</v>
      </c>
      <c r="D1607" s="205"/>
      <c r="E1607" s="242">
        <v>2</v>
      </c>
      <c r="F1607" s="224">
        <v>9</v>
      </c>
      <c r="G1607" s="175">
        <v>0.2</v>
      </c>
      <c r="H1607" s="176">
        <v>1</v>
      </c>
      <c r="I1607" s="178">
        <f>H1607*G1607*E1607*F1607</f>
        <v>3.6</v>
      </c>
      <c r="J1607" s="65"/>
      <c r="K1607" s="170"/>
    </row>
    <row r="1608" spans="1:13">
      <c r="A1608" t="s">
        <v>1993</v>
      </c>
      <c r="B1608" s="172"/>
      <c r="C1608" s="254">
        <f>22720/2400</f>
        <v>9.4666666666666668</v>
      </c>
      <c r="D1608" s="205"/>
      <c r="E1608" s="242"/>
      <c r="F1608" s="224"/>
      <c r="G1608" s="175"/>
      <c r="H1608" s="176"/>
      <c r="I1608" s="176"/>
      <c r="J1608" s="65"/>
      <c r="K1608" s="170"/>
    </row>
    <row r="1609" spans="1:13">
      <c r="A1609" t="s">
        <v>1994</v>
      </c>
      <c r="B1609" s="172"/>
      <c r="C1609" s="172"/>
      <c r="D1609" s="205"/>
      <c r="E1609" s="242"/>
      <c r="F1609" s="224"/>
      <c r="G1609" s="175"/>
      <c r="H1609" s="176"/>
      <c r="I1609" s="176"/>
      <c r="J1609" s="65"/>
      <c r="K1609" s="170"/>
    </row>
    <row r="1610" spans="1:13">
      <c r="A1610" t="s">
        <v>1995</v>
      </c>
      <c r="B1610" s="172"/>
      <c r="C1610" s="184" t="s">
        <v>1982</v>
      </c>
      <c r="D1610" s="205"/>
      <c r="E1610" s="242"/>
      <c r="F1610" s="224"/>
      <c r="G1610" s="175"/>
      <c r="H1610" s="176"/>
      <c r="I1610" s="182">
        <f>SUM(I1593:I1609)</f>
        <v>49.04</v>
      </c>
      <c r="J1610" s="65"/>
      <c r="K1610" s="170"/>
    </row>
    <row r="1611" spans="1:13">
      <c r="A1611" t="s">
        <v>1996</v>
      </c>
      <c r="C1611" s="126"/>
      <c r="D1611" s="65"/>
      <c r="E1611" s="209"/>
      <c r="F1611" s="96"/>
      <c r="G1611" s="163"/>
      <c r="H1611" s="164"/>
      <c r="I1611" s="164"/>
      <c r="J1611" s="65"/>
      <c r="K1611" s="170"/>
    </row>
    <row r="1612" spans="1:13">
      <c r="A1612" t="s">
        <v>1997</v>
      </c>
      <c r="B1612" s="65" t="s">
        <v>1336</v>
      </c>
      <c r="D1612" s="65"/>
      <c r="E1612" s="209"/>
      <c r="F1612" s="96"/>
      <c r="G1612" s="163"/>
      <c r="H1612" s="164"/>
      <c r="I1612" s="178">
        <v>4</v>
      </c>
      <c r="J1612" s="65"/>
      <c r="K1612" s="170"/>
      <c r="L1612" s="166">
        <f>I1612</f>
        <v>4</v>
      </c>
      <c r="M1612" t="s">
        <v>222</v>
      </c>
    </row>
    <row r="1613" spans="1:13">
      <c r="A1613" t="s">
        <v>1998</v>
      </c>
      <c r="C1613" s="65"/>
      <c r="D1613" s="65"/>
      <c r="E1613" s="209"/>
      <c r="F1613" s="96"/>
      <c r="G1613" s="163"/>
      <c r="H1613" s="164"/>
      <c r="I1613" s="164"/>
      <c r="J1613" s="65"/>
      <c r="K1613" s="170"/>
    </row>
    <row r="1614" spans="1:13" hidden="1" outlineLevel="1">
      <c r="A1614" t="s">
        <v>1999</v>
      </c>
      <c r="C1614" s="65" t="s">
        <v>1339</v>
      </c>
      <c r="D1614" s="65"/>
      <c r="E1614" s="209"/>
      <c r="F1614" s="96"/>
      <c r="G1614" s="163"/>
      <c r="H1614" s="164"/>
      <c r="I1614" s="164"/>
      <c r="J1614" s="65"/>
      <c r="K1614" s="170"/>
      <c r="M1614" t="s">
        <v>222</v>
      </c>
    </row>
    <row r="1615" spans="1:13" hidden="1" outlineLevel="1">
      <c r="A1615" t="s">
        <v>2000</v>
      </c>
      <c r="C1615" s="65"/>
      <c r="D1615" s="65"/>
      <c r="E1615" s="209"/>
      <c r="F1615" s="96"/>
      <c r="G1615" s="163"/>
      <c r="H1615" s="164"/>
      <c r="I1615" s="164"/>
      <c r="J1615" s="65"/>
      <c r="K1615" s="170"/>
    </row>
    <row r="1616" spans="1:13" hidden="1" outlineLevel="1">
      <c r="A1616" t="s">
        <v>2001</v>
      </c>
      <c r="C1616" s="65" t="s">
        <v>1342</v>
      </c>
      <c r="D1616" s="65"/>
      <c r="E1616" s="209"/>
      <c r="F1616" s="96"/>
      <c r="G1616" s="163"/>
      <c r="H1616" s="164"/>
      <c r="I1616" s="164"/>
      <c r="J1616" s="65"/>
      <c r="K1616" s="170"/>
      <c r="M1616" t="s">
        <v>222</v>
      </c>
    </row>
    <row r="1617" spans="1:13" hidden="1" outlineLevel="1">
      <c r="A1617" t="s">
        <v>2002</v>
      </c>
      <c r="C1617" s="65"/>
      <c r="D1617" s="65"/>
      <c r="E1617" s="209"/>
      <c r="F1617" s="96"/>
      <c r="G1617" s="163"/>
      <c r="H1617" s="164"/>
      <c r="I1617" s="164"/>
      <c r="J1617" s="65"/>
      <c r="K1617" s="170"/>
    </row>
    <row r="1618" spans="1:13" hidden="1" outlineLevel="1">
      <c r="A1618" t="s">
        <v>2003</v>
      </c>
      <c r="C1618" s="65"/>
      <c r="D1618" s="65"/>
      <c r="E1618" s="209"/>
      <c r="F1618" s="96"/>
      <c r="G1618" s="163"/>
      <c r="H1618" s="164"/>
      <c r="I1618" s="164"/>
      <c r="J1618" s="65"/>
      <c r="K1618" s="170"/>
    </row>
    <row r="1619" spans="1:13" collapsed="1">
      <c r="A1619" t="s">
        <v>2004</v>
      </c>
      <c r="B1619" s="65" t="s">
        <v>1346</v>
      </c>
      <c r="D1619" s="65"/>
      <c r="E1619" s="209"/>
      <c r="F1619" s="96"/>
      <c r="G1619" s="163"/>
      <c r="H1619" s="164"/>
      <c r="I1619" s="178">
        <v>2</v>
      </c>
      <c r="J1619" s="65"/>
      <c r="K1619" s="170"/>
      <c r="L1619" s="166">
        <f>I1619</f>
        <v>2</v>
      </c>
      <c r="M1619" t="s">
        <v>222</v>
      </c>
    </row>
    <row r="1620" spans="1:13">
      <c r="A1620" t="s">
        <v>2005</v>
      </c>
      <c r="C1620" s="65"/>
      <c r="D1620" s="65"/>
      <c r="E1620" s="209"/>
      <c r="F1620" s="96"/>
      <c r="G1620" s="163"/>
      <c r="H1620" s="164"/>
      <c r="I1620" s="164"/>
      <c r="J1620" s="65"/>
      <c r="K1620" s="170"/>
    </row>
    <row r="1621" spans="1:13" hidden="1" outlineLevel="1">
      <c r="A1621" t="s">
        <v>2006</v>
      </c>
      <c r="C1621" s="65" t="s">
        <v>1349</v>
      </c>
      <c r="D1621" s="65"/>
      <c r="E1621" s="209"/>
      <c r="F1621" s="96"/>
      <c r="G1621" s="163"/>
      <c r="H1621" s="164"/>
      <c r="I1621" s="164"/>
      <c r="J1621" s="65"/>
      <c r="K1621" s="170"/>
      <c r="M1621" t="s">
        <v>222</v>
      </c>
    </row>
    <row r="1622" spans="1:13" hidden="1" outlineLevel="1">
      <c r="A1622" t="s">
        <v>2007</v>
      </c>
      <c r="C1622" s="65"/>
      <c r="D1622" s="65"/>
      <c r="E1622" s="209"/>
      <c r="F1622" s="96"/>
      <c r="G1622" s="163"/>
      <c r="H1622" s="164"/>
      <c r="I1622" s="164"/>
      <c r="J1622" s="65"/>
      <c r="K1622" s="170"/>
    </row>
    <row r="1623" spans="1:13" hidden="1" outlineLevel="1">
      <c r="A1623" t="s">
        <v>2008</v>
      </c>
      <c r="C1623" s="65"/>
      <c r="D1623" s="65"/>
      <c r="E1623" s="209"/>
      <c r="F1623" s="96"/>
      <c r="G1623" s="163"/>
      <c r="H1623" s="164"/>
      <c r="I1623" s="164"/>
      <c r="J1623" s="65"/>
      <c r="K1623" s="170"/>
    </row>
    <row r="1624" spans="1:13" collapsed="1">
      <c r="A1624" t="s">
        <v>2009</v>
      </c>
      <c r="B1624" s="65" t="s">
        <v>1353</v>
      </c>
      <c r="D1624" s="65"/>
      <c r="E1624" s="209"/>
      <c r="F1624" s="96"/>
      <c r="G1624" s="163"/>
      <c r="H1624" s="164"/>
      <c r="I1624" s="164"/>
      <c r="J1624" s="65"/>
      <c r="K1624" s="170"/>
      <c r="L1624" s="166">
        <f>I1627</f>
        <v>12</v>
      </c>
      <c r="M1624" t="s">
        <v>82</v>
      </c>
    </row>
    <row r="1625" spans="1:13">
      <c r="A1625" t="s">
        <v>2010</v>
      </c>
      <c r="C1625" s="65"/>
      <c r="D1625" s="65"/>
      <c r="E1625" s="209"/>
      <c r="F1625" s="96"/>
      <c r="G1625" s="163"/>
      <c r="H1625" s="164"/>
      <c r="I1625" s="164"/>
      <c r="J1625" s="65"/>
      <c r="K1625" s="170"/>
    </row>
    <row r="1626" spans="1:13">
      <c r="A1626" t="s">
        <v>2011</v>
      </c>
      <c r="B1626" s="172" t="s">
        <v>1794</v>
      </c>
      <c r="C1626" s="205" t="s">
        <v>2012</v>
      </c>
      <c r="D1626" s="205"/>
      <c r="E1626" s="242">
        <v>1</v>
      </c>
      <c r="F1626" s="224">
        <v>1</v>
      </c>
      <c r="G1626" s="175">
        <v>12</v>
      </c>
      <c r="H1626" s="176">
        <v>1</v>
      </c>
      <c r="I1626" s="176">
        <f>H1626*G1626*F1626*E1626</f>
        <v>12</v>
      </c>
      <c r="J1626" s="65"/>
      <c r="K1626" s="170"/>
    </row>
    <row r="1627" spans="1:13">
      <c r="A1627" t="s">
        <v>2013</v>
      </c>
      <c r="B1627" s="172"/>
      <c r="C1627" s="177">
        <f>6000*2</f>
        <v>12000</v>
      </c>
      <c r="D1627" s="205"/>
      <c r="E1627" s="242"/>
      <c r="F1627" s="224"/>
      <c r="G1627" s="175"/>
      <c r="H1627" s="176"/>
      <c r="I1627" s="182">
        <f>I1626</f>
        <v>12</v>
      </c>
      <c r="J1627" s="65"/>
      <c r="K1627" s="170"/>
    </row>
    <row r="1628" spans="1:13">
      <c r="A1628" t="s">
        <v>2014</v>
      </c>
      <c r="D1628" s="65"/>
      <c r="E1628" s="209"/>
      <c r="F1628" s="96"/>
      <c r="G1628" s="163"/>
      <c r="H1628" s="164"/>
      <c r="I1628" s="164"/>
      <c r="J1628" s="65"/>
      <c r="K1628" s="170"/>
    </row>
    <row r="1629" spans="1:13">
      <c r="A1629" t="s">
        <v>2015</v>
      </c>
      <c r="B1629" s="65" t="s">
        <v>1356</v>
      </c>
      <c r="D1629" s="65"/>
      <c r="E1629" s="209"/>
      <c r="F1629" s="96"/>
      <c r="G1629" s="163"/>
      <c r="H1629" s="164"/>
      <c r="I1629" s="178">
        <v>4</v>
      </c>
      <c r="J1629" s="65"/>
      <c r="K1629" s="170"/>
      <c r="L1629" s="166">
        <f>I1629</f>
        <v>4</v>
      </c>
      <c r="M1629" t="s">
        <v>222</v>
      </c>
    </row>
    <row r="1630" spans="1:13">
      <c r="C1630" s="65"/>
      <c r="D1630" s="65"/>
      <c r="E1630" s="209"/>
      <c r="F1630" s="96"/>
      <c r="G1630" s="163"/>
      <c r="H1630" s="164"/>
      <c r="I1630" s="164"/>
      <c r="J1630" s="65"/>
      <c r="K1630" s="170"/>
    </row>
    <row r="1631" spans="1:13" hidden="1" outlineLevel="1">
      <c r="B1631" s="65" t="s">
        <v>1357</v>
      </c>
      <c r="D1631" s="65"/>
      <c r="E1631" s="209"/>
      <c r="F1631" s="96"/>
      <c r="G1631" s="163"/>
      <c r="H1631" s="164"/>
      <c r="I1631" s="164"/>
      <c r="J1631" s="65"/>
      <c r="K1631" s="170"/>
      <c r="M1631" t="s">
        <v>222</v>
      </c>
    </row>
    <row r="1632" spans="1:13" hidden="1" outlineLevel="1">
      <c r="C1632" s="65"/>
      <c r="D1632" s="65"/>
      <c r="E1632" s="209"/>
      <c r="F1632" s="96"/>
      <c r="G1632" s="163"/>
      <c r="H1632" s="164"/>
      <c r="I1632" s="164"/>
      <c r="J1632" s="65"/>
      <c r="K1632" s="170"/>
    </row>
    <row r="1633" spans="1:15" hidden="1" outlineLevel="1">
      <c r="C1633" s="65"/>
      <c r="D1633" s="65"/>
      <c r="E1633" s="209"/>
      <c r="F1633" s="96"/>
      <c r="G1633" s="163"/>
      <c r="H1633" s="164"/>
      <c r="I1633" s="164"/>
      <c r="J1633" s="65"/>
      <c r="K1633" s="170"/>
    </row>
    <row r="1634" spans="1:15" hidden="1" outlineLevel="1">
      <c r="C1634" s="65" t="s">
        <v>1358</v>
      </c>
      <c r="D1634" s="65"/>
      <c r="E1634" s="209"/>
      <c r="F1634" s="96"/>
      <c r="G1634" s="163"/>
      <c r="H1634" s="164"/>
      <c r="I1634" s="164"/>
      <c r="J1634" s="65"/>
      <c r="K1634" s="170"/>
      <c r="M1634" t="s">
        <v>82</v>
      </c>
    </row>
    <row r="1635" spans="1:15" hidden="1" outlineLevel="1">
      <c r="C1635" s="65"/>
      <c r="D1635" s="65"/>
      <c r="E1635" s="209"/>
      <c r="F1635" s="96"/>
      <c r="G1635" s="163"/>
      <c r="H1635" s="164"/>
      <c r="I1635" s="164"/>
      <c r="J1635" s="65"/>
      <c r="K1635" s="170"/>
    </row>
    <row r="1636" spans="1:15" hidden="1" outlineLevel="1">
      <c r="C1636" s="65"/>
      <c r="D1636" s="65"/>
      <c r="E1636" s="209"/>
      <c r="F1636" s="96"/>
      <c r="G1636" s="163"/>
      <c r="H1636" s="164"/>
      <c r="I1636" s="164"/>
      <c r="J1636" s="65"/>
      <c r="K1636" s="170"/>
    </row>
    <row r="1637" spans="1:15" hidden="1" outlineLevel="1">
      <c r="C1637" s="65" t="s">
        <v>1359</v>
      </c>
      <c r="D1637" s="65"/>
      <c r="E1637" s="209"/>
      <c r="F1637" s="96"/>
      <c r="G1637" s="163"/>
      <c r="H1637" s="164"/>
      <c r="I1637" s="164"/>
      <c r="J1637" s="65"/>
      <c r="K1637" s="170"/>
      <c r="M1637" t="s">
        <v>222</v>
      </c>
    </row>
    <row r="1638" spans="1:15" hidden="1" outlineLevel="1">
      <c r="C1638" s="65"/>
      <c r="D1638" s="65"/>
      <c r="E1638" s="209"/>
      <c r="F1638" s="96"/>
      <c r="G1638" s="163"/>
      <c r="H1638" s="164"/>
      <c r="I1638" s="164"/>
      <c r="J1638" s="65"/>
      <c r="K1638" s="170"/>
    </row>
    <row r="1639" spans="1:15" hidden="1" outlineLevel="1">
      <c r="C1639" s="65"/>
      <c r="D1639" s="65"/>
      <c r="E1639" s="209"/>
      <c r="F1639" s="96"/>
      <c r="G1639" s="163"/>
      <c r="H1639" s="164"/>
      <c r="I1639" s="164"/>
      <c r="J1639" s="65"/>
      <c r="K1639" s="170"/>
    </row>
    <row r="1640" spans="1:15" hidden="1" outlineLevel="1">
      <c r="C1640" s="65"/>
      <c r="D1640" s="65"/>
      <c r="E1640" s="209"/>
      <c r="F1640" s="96"/>
      <c r="G1640" s="163"/>
      <c r="H1640" s="164"/>
      <c r="I1640" s="164"/>
      <c r="J1640" s="65"/>
      <c r="K1640" s="170"/>
    </row>
    <row r="1641" spans="1:15" hidden="1" outlineLevel="1">
      <c r="C1641" s="65"/>
      <c r="D1641" s="65"/>
      <c r="E1641" s="209"/>
      <c r="F1641" s="96"/>
      <c r="G1641" s="163"/>
      <c r="H1641" s="164"/>
      <c r="I1641" s="164"/>
      <c r="J1641" s="65"/>
      <c r="K1641" s="170"/>
    </row>
    <row r="1642" spans="1:15" hidden="1" outlineLevel="1">
      <c r="C1642" s="65"/>
      <c r="D1642" s="65"/>
      <c r="E1642" s="209"/>
      <c r="F1642" s="96"/>
      <c r="G1642" s="163"/>
      <c r="H1642" s="164"/>
      <c r="I1642" s="164"/>
      <c r="J1642" s="65"/>
      <c r="K1642" s="170"/>
    </row>
    <row r="1643" spans="1:15" hidden="1" outlineLevel="1">
      <c r="C1643" s="65" t="s">
        <v>1360</v>
      </c>
      <c r="D1643" s="65"/>
      <c r="E1643" s="209"/>
      <c r="F1643" s="96"/>
      <c r="G1643" s="163"/>
      <c r="H1643" s="164"/>
      <c r="I1643" s="164"/>
      <c r="J1643" s="65"/>
      <c r="K1643" s="170"/>
      <c r="M1643" t="s">
        <v>222</v>
      </c>
    </row>
    <row r="1644" spans="1:15" hidden="1" outlineLevel="1">
      <c r="C1644" s="65"/>
      <c r="D1644" s="65"/>
      <c r="E1644" s="209"/>
      <c r="F1644" s="96"/>
      <c r="G1644" s="163"/>
      <c r="H1644" s="164"/>
      <c r="I1644" s="164"/>
      <c r="J1644" s="65"/>
      <c r="K1644" s="170"/>
    </row>
    <row r="1645" spans="1:15" collapsed="1">
      <c r="A1645" s="154"/>
      <c r="B1645" s="154" t="s">
        <v>214</v>
      </c>
      <c r="C1645" s="155"/>
      <c r="D1645" s="194"/>
      <c r="E1645" s="233"/>
      <c r="F1645" s="222"/>
      <c r="G1645" s="159"/>
      <c r="H1645" s="160"/>
      <c r="I1645" s="160"/>
      <c r="J1645" s="194"/>
      <c r="K1645" s="168"/>
      <c r="L1645" s="154"/>
      <c r="M1645" s="154"/>
      <c r="O1645" t="e">
        <f>#REF!/1154</f>
        <v>#REF!</v>
      </c>
    </row>
    <row r="1646" spans="1:15">
      <c r="C1646" s="65"/>
      <c r="D1646" s="65"/>
      <c r="E1646" s="209"/>
      <c r="F1646" s="96"/>
      <c r="G1646" s="163"/>
      <c r="H1646" s="164"/>
      <c r="I1646" s="164"/>
      <c r="J1646" s="65"/>
      <c r="K1646" s="170"/>
    </row>
    <row r="1647" spans="1:15">
      <c r="A1647" s="104"/>
      <c r="B1647" s="196" t="s">
        <v>36</v>
      </c>
      <c r="D1647" s="65"/>
      <c r="E1647" s="209"/>
      <c r="F1647" s="96"/>
      <c r="G1647" s="163"/>
      <c r="H1647" s="164"/>
      <c r="I1647" s="164"/>
      <c r="J1647" s="65"/>
      <c r="K1647" s="170"/>
    </row>
    <row r="1648" spans="1:15">
      <c r="B1648" s="187" t="s">
        <v>1362</v>
      </c>
      <c r="D1648" s="65"/>
      <c r="E1648" s="209"/>
      <c r="F1648" s="96"/>
      <c r="G1648" s="163"/>
      <c r="H1648" s="164"/>
      <c r="I1648" s="164"/>
      <c r="J1648" s="65"/>
      <c r="K1648" s="170"/>
    </row>
    <row r="1649" spans="1:13">
      <c r="A1649" t="s">
        <v>1361</v>
      </c>
      <c r="B1649" s="65" t="s">
        <v>1364</v>
      </c>
      <c r="D1649" s="65"/>
      <c r="E1649" s="209"/>
      <c r="F1649" s="96"/>
      <c r="G1649" s="163"/>
      <c r="H1649" s="164"/>
      <c r="I1649" s="164"/>
      <c r="J1649" s="65"/>
      <c r="K1649" s="170"/>
      <c r="L1649" s="166">
        <f>I1657</f>
        <v>18.2</v>
      </c>
      <c r="M1649" t="s">
        <v>82</v>
      </c>
    </row>
    <row r="1650" spans="1:13">
      <c r="A1650" t="s">
        <v>1363</v>
      </c>
      <c r="C1650" s="65"/>
      <c r="D1650" s="65"/>
      <c r="E1650" s="209"/>
      <c r="F1650" s="96"/>
      <c r="G1650" s="163"/>
      <c r="H1650" s="164"/>
      <c r="I1650" s="164"/>
      <c r="J1650" s="65"/>
      <c r="K1650" s="170"/>
    </row>
    <row r="1651" spans="1:13">
      <c r="A1651" t="s">
        <v>1365</v>
      </c>
      <c r="B1651" s="172" t="s">
        <v>2016</v>
      </c>
      <c r="C1651" s="172" t="s">
        <v>2017</v>
      </c>
      <c r="D1651" s="65"/>
      <c r="E1651" s="242">
        <v>1</v>
      </c>
      <c r="F1651" s="224">
        <v>1</v>
      </c>
      <c r="G1651" s="175">
        <v>4.5999999999999996</v>
      </c>
      <c r="H1651" s="176">
        <v>1</v>
      </c>
      <c r="I1651" s="176">
        <f>H1651*G1651*F1651*E1651</f>
        <v>4.5999999999999996</v>
      </c>
      <c r="J1651" s="65"/>
      <c r="K1651" s="170"/>
    </row>
    <row r="1652" spans="1:13">
      <c r="A1652" t="s">
        <v>1366</v>
      </c>
      <c r="B1652" s="172"/>
      <c r="C1652" s="183">
        <f>600+300+200+500+3000</f>
        <v>4600</v>
      </c>
      <c r="D1652" s="65"/>
      <c r="E1652" s="242"/>
      <c r="F1652" s="224"/>
      <c r="G1652" s="175"/>
      <c r="H1652" s="180"/>
      <c r="I1652" s="180"/>
      <c r="J1652" s="65"/>
      <c r="K1652" s="170"/>
    </row>
    <row r="1653" spans="1:13">
      <c r="A1653" t="s">
        <v>1368</v>
      </c>
      <c r="B1653" s="172"/>
      <c r="C1653" s="172"/>
      <c r="D1653" s="65"/>
      <c r="E1653" s="242"/>
      <c r="F1653" s="224"/>
      <c r="G1653" s="175"/>
      <c r="H1653" s="176"/>
      <c r="I1653" s="176"/>
      <c r="J1653" s="65"/>
      <c r="K1653" s="170"/>
    </row>
    <row r="1654" spans="1:13" hidden="1" outlineLevel="1">
      <c r="A1654" t="s">
        <v>1369</v>
      </c>
      <c r="B1654" s="205" t="s">
        <v>1367</v>
      </c>
      <c r="C1654" s="172"/>
      <c r="D1654" s="65"/>
      <c r="E1654" s="242"/>
      <c r="F1654" s="224"/>
      <c r="G1654" s="175"/>
      <c r="H1654" s="176"/>
      <c r="I1654" s="176"/>
      <c r="J1654" s="65"/>
      <c r="K1654" s="170"/>
      <c r="M1654" t="s">
        <v>82</v>
      </c>
    </row>
    <row r="1655" spans="1:13" hidden="1" outlineLevel="1">
      <c r="A1655" t="s">
        <v>1370</v>
      </c>
      <c r="B1655" s="172"/>
      <c r="C1655" s="205"/>
      <c r="D1655" s="65"/>
      <c r="E1655" s="242"/>
      <c r="F1655" s="224"/>
      <c r="G1655" s="175"/>
      <c r="H1655" s="176"/>
      <c r="I1655" s="176"/>
      <c r="J1655" s="65"/>
      <c r="K1655" s="170"/>
    </row>
    <row r="1656" spans="1:13" collapsed="1">
      <c r="A1656" t="s">
        <v>1371</v>
      </c>
      <c r="B1656" s="172" t="s">
        <v>2018</v>
      </c>
      <c r="C1656" s="172" t="s">
        <v>2019</v>
      </c>
      <c r="D1656" s="65"/>
      <c r="E1656" s="242">
        <v>1</v>
      </c>
      <c r="F1656" s="224">
        <v>1</v>
      </c>
      <c r="G1656" s="175">
        <v>13.6</v>
      </c>
      <c r="H1656" s="176">
        <v>1</v>
      </c>
      <c r="I1656" s="176">
        <f>H1656*G1656*F1656*E1656</f>
        <v>13.6</v>
      </c>
      <c r="J1656" s="65"/>
      <c r="K1656" s="170"/>
    </row>
    <row r="1657" spans="1:13">
      <c r="A1657" t="s">
        <v>1372</v>
      </c>
      <c r="B1657" s="172"/>
      <c r="C1657" s="183">
        <f>600+2500+1000+1400+6000+1500+600</f>
        <v>13600</v>
      </c>
      <c r="D1657" s="65"/>
      <c r="E1657" s="242"/>
      <c r="F1657" s="224"/>
      <c r="G1657" s="175"/>
      <c r="H1657" s="176"/>
      <c r="I1657" s="182">
        <f>SUM(I1651:I1656)</f>
        <v>18.2</v>
      </c>
      <c r="J1657" s="65"/>
      <c r="K1657" s="170"/>
    </row>
    <row r="1658" spans="1:13">
      <c r="A1658" t="s">
        <v>1373</v>
      </c>
      <c r="D1658" s="65"/>
      <c r="E1658" s="242"/>
      <c r="F1658" s="224"/>
      <c r="G1658" s="175"/>
      <c r="H1658" s="176"/>
      <c r="I1658" s="176"/>
      <c r="J1658" s="65"/>
      <c r="K1658" s="170"/>
    </row>
    <row r="1659" spans="1:13">
      <c r="A1659" t="s">
        <v>1374</v>
      </c>
      <c r="B1659" s="65" t="s">
        <v>2020</v>
      </c>
      <c r="D1659" s="65"/>
      <c r="E1659" s="242"/>
      <c r="F1659" s="224"/>
      <c r="G1659" s="175"/>
      <c r="H1659" s="176"/>
      <c r="I1659" s="178">
        <v>6</v>
      </c>
      <c r="J1659" s="65"/>
      <c r="K1659" s="170"/>
      <c r="L1659" s="166">
        <f>I1659</f>
        <v>6</v>
      </c>
      <c r="M1659" t="s">
        <v>222</v>
      </c>
    </row>
    <row r="1660" spans="1:13">
      <c r="A1660" t="s">
        <v>1375</v>
      </c>
      <c r="C1660" s="65"/>
      <c r="D1660" s="65"/>
      <c r="E1660" s="242"/>
      <c r="F1660" s="224"/>
      <c r="G1660" s="175"/>
      <c r="H1660" s="176"/>
      <c r="I1660" s="176"/>
      <c r="J1660" s="65"/>
      <c r="K1660" s="170"/>
    </row>
    <row r="1661" spans="1:13">
      <c r="A1661" t="s">
        <v>1376</v>
      </c>
      <c r="B1661" s="65" t="s">
        <v>2021</v>
      </c>
      <c r="D1661" s="65"/>
      <c r="E1661" s="242"/>
      <c r="F1661" s="224"/>
      <c r="G1661" s="175"/>
      <c r="H1661" s="176"/>
      <c r="I1661" s="178">
        <v>1</v>
      </c>
      <c r="J1661" s="65"/>
      <c r="K1661" s="170"/>
      <c r="L1661" s="166">
        <f>I1661</f>
        <v>1</v>
      </c>
      <c r="M1661" t="s">
        <v>222</v>
      </c>
    </row>
    <row r="1662" spans="1:13">
      <c r="A1662" t="s">
        <v>1377</v>
      </c>
      <c r="C1662" s="65"/>
      <c r="D1662" s="65"/>
      <c r="E1662" s="242"/>
      <c r="F1662" s="224"/>
      <c r="G1662" s="175"/>
      <c r="H1662" s="176"/>
      <c r="I1662" s="176"/>
      <c r="J1662" s="65"/>
      <c r="K1662" s="170"/>
    </row>
    <row r="1663" spans="1:13">
      <c r="A1663" t="s">
        <v>1379</v>
      </c>
      <c r="B1663" s="65" t="s">
        <v>2022</v>
      </c>
      <c r="D1663" s="65"/>
      <c r="E1663" s="242"/>
      <c r="F1663" s="224"/>
      <c r="G1663" s="175"/>
      <c r="H1663" s="176"/>
      <c r="I1663" s="178">
        <v>2</v>
      </c>
      <c r="J1663" s="65"/>
      <c r="K1663" s="170"/>
      <c r="L1663" s="166">
        <f>I1663</f>
        <v>2</v>
      </c>
      <c r="M1663" t="s">
        <v>222</v>
      </c>
    </row>
    <row r="1664" spans="1:13">
      <c r="A1664" t="s">
        <v>1380</v>
      </c>
      <c r="C1664" s="255"/>
      <c r="D1664" s="65"/>
      <c r="E1664" s="242"/>
      <c r="F1664" s="224"/>
      <c r="G1664" s="175"/>
      <c r="H1664" s="176"/>
      <c r="I1664" s="176"/>
      <c r="J1664" s="65"/>
      <c r="K1664" s="170"/>
    </row>
    <row r="1665" spans="1:13">
      <c r="A1665" t="s">
        <v>1382</v>
      </c>
      <c r="B1665" s="65" t="s">
        <v>2023</v>
      </c>
      <c r="D1665" s="65"/>
      <c r="E1665" s="242"/>
      <c r="F1665" s="224"/>
      <c r="G1665" s="175"/>
      <c r="H1665" s="176"/>
      <c r="I1665" s="178">
        <v>1</v>
      </c>
      <c r="J1665" s="65"/>
      <c r="K1665" s="170"/>
      <c r="L1665" s="166">
        <f>I1665</f>
        <v>1</v>
      </c>
      <c r="M1665" t="s">
        <v>222</v>
      </c>
    </row>
    <row r="1666" spans="1:13">
      <c r="A1666" t="s">
        <v>1383</v>
      </c>
      <c r="C1666" s="255"/>
      <c r="D1666" s="65"/>
      <c r="E1666" s="242"/>
      <c r="F1666" s="224"/>
      <c r="G1666" s="175"/>
      <c r="H1666" s="176"/>
      <c r="I1666" s="176"/>
      <c r="J1666" s="65"/>
      <c r="K1666" s="170"/>
    </row>
    <row r="1667" spans="1:13" hidden="1" outlineLevel="1">
      <c r="A1667" t="s">
        <v>1385</v>
      </c>
      <c r="C1667" s="65" t="s">
        <v>1378</v>
      </c>
      <c r="D1667" s="65"/>
      <c r="E1667" s="242"/>
      <c r="F1667" s="224"/>
      <c r="G1667" s="175"/>
      <c r="H1667" s="176"/>
      <c r="I1667" s="176"/>
      <c r="J1667" s="65"/>
      <c r="K1667" s="170"/>
      <c r="M1667" t="s">
        <v>222</v>
      </c>
    </row>
    <row r="1668" spans="1:13" hidden="1" outlineLevel="1">
      <c r="A1668" t="s">
        <v>1386</v>
      </c>
      <c r="C1668" s="255"/>
      <c r="D1668" s="65"/>
      <c r="E1668" s="242"/>
      <c r="F1668" s="224"/>
      <c r="G1668" s="175"/>
      <c r="H1668" s="176"/>
      <c r="I1668" s="176"/>
      <c r="J1668" s="65"/>
      <c r="K1668" s="170"/>
    </row>
    <row r="1669" spans="1:13" hidden="1" outlineLevel="1">
      <c r="A1669" t="s">
        <v>1388</v>
      </c>
      <c r="C1669" s="65" t="s">
        <v>1381</v>
      </c>
      <c r="D1669" s="65"/>
      <c r="E1669" s="242"/>
      <c r="F1669" s="224"/>
      <c r="G1669" s="175"/>
      <c r="H1669" s="176"/>
      <c r="I1669" s="176"/>
      <c r="J1669" s="65"/>
      <c r="K1669" s="170"/>
      <c r="M1669" t="s">
        <v>222</v>
      </c>
    </row>
    <row r="1670" spans="1:13" hidden="1" outlineLevel="1">
      <c r="A1670" t="s">
        <v>1389</v>
      </c>
      <c r="C1670" s="255"/>
      <c r="D1670" s="65"/>
      <c r="E1670" s="242"/>
      <c r="F1670" s="224"/>
      <c r="G1670" s="175"/>
      <c r="H1670" s="176"/>
      <c r="I1670" s="176"/>
      <c r="J1670" s="65"/>
      <c r="K1670" s="170"/>
    </row>
    <row r="1671" spans="1:13" hidden="1" outlineLevel="1">
      <c r="A1671" t="s">
        <v>1391</v>
      </c>
      <c r="C1671" s="65" t="s">
        <v>1384</v>
      </c>
      <c r="D1671" s="65"/>
      <c r="E1671" s="242"/>
      <c r="F1671" s="224"/>
      <c r="G1671" s="175"/>
      <c r="H1671" s="176"/>
      <c r="I1671" s="176"/>
      <c r="J1671" s="65"/>
      <c r="K1671" s="170"/>
      <c r="M1671" t="s">
        <v>222</v>
      </c>
    </row>
    <row r="1672" spans="1:13" hidden="1" outlineLevel="1">
      <c r="A1672" t="s">
        <v>1393</v>
      </c>
      <c r="C1672" s="255"/>
      <c r="D1672" s="65"/>
      <c r="E1672" s="242"/>
      <c r="F1672" s="224"/>
      <c r="G1672" s="175"/>
      <c r="H1672" s="176"/>
      <c r="I1672" s="176"/>
      <c r="J1672" s="65"/>
      <c r="K1672" s="170"/>
    </row>
    <row r="1673" spans="1:13" hidden="1" outlineLevel="1">
      <c r="A1673" t="s">
        <v>1394</v>
      </c>
      <c r="C1673" s="65" t="s">
        <v>1387</v>
      </c>
      <c r="D1673" s="65"/>
      <c r="E1673" s="242"/>
      <c r="F1673" s="224"/>
      <c r="G1673" s="175"/>
      <c r="H1673" s="176"/>
      <c r="I1673" s="176"/>
      <c r="J1673" s="65"/>
      <c r="K1673" s="170"/>
      <c r="M1673" t="s">
        <v>222</v>
      </c>
    </row>
    <row r="1674" spans="1:13" hidden="1" outlineLevel="1">
      <c r="A1674" t="s">
        <v>1396</v>
      </c>
      <c r="C1674" s="255"/>
      <c r="D1674" s="65"/>
      <c r="E1674" s="242"/>
      <c r="F1674" s="224"/>
      <c r="G1674" s="175"/>
      <c r="H1674" s="176"/>
      <c r="I1674" s="176"/>
      <c r="J1674" s="65"/>
      <c r="K1674" s="170"/>
    </row>
    <row r="1675" spans="1:13" hidden="1" outlineLevel="1">
      <c r="A1675" t="s">
        <v>1397</v>
      </c>
      <c r="C1675" s="65" t="s">
        <v>1390</v>
      </c>
      <c r="D1675" s="65"/>
      <c r="E1675" s="242"/>
      <c r="F1675" s="224"/>
      <c r="G1675" s="175"/>
      <c r="H1675" s="176"/>
      <c r="I1675" s="176"/>
      <c r="J1675" s="65"/>
      <c r="K1675" s="170"/>
      <c r="M1675" t="s">
        <v>82</v>
      </c>
    </row>
    <row r="1676" spans="1:13" hidden="1" outlineLevel="1">
      <c r="A1676" t="s">
        <v>1399</v>
      </c>
      <c r="C1676" s="65" t="s">
        <v>1392</v>
      </c>
      <c r="D1676" s="65"/>
      <c r="E1676" s="242"/>
      <c r="F1676" s="224"/>
      <c r="G1676" s="175"/>
      <c r="H1676" s="176"/>
      <c r="I1676" s="176"/>
      <c r="J1676" s="65"/>
      <c r="K1676" s="170"/>
    </row>
    <row r="1677" spans="1:13" hidden="1" outlineLevel="1">
      <c r="A1677" t="s">
        <v>1400</v>
      </c>
      <c r="C1677" s="255"/>
      <c r="D1677" s="65"/>
      <c r="E1677" s="242"/>
      <c r="F1677" s="224"/>
      <c r="G1677" s="175"/>
      <c r="H1677" s="176"/>
      <c r="I1677" s="176"/>
      <c r="J1677" s="65"/>
      <c r="K1677" s="170"/>
    </row>
    <row r="1678" spans="1:13" hidden="1" outlineLevel="1">
      <c r="A1678" t="s">
        <v>1402</v>
      </c>
      <c r="C1678" s="65" t="s">
        <v>1395</v>
      </c>
      <c r="D1678" s="65"/>
      <c r="E1678" s="242"/>
      <c r="F1678" s="224"/>
      <c r="G1678" s="175"/>
      <c r="H1678" s="176"/>
      <c r="I1678" s="176"/>
      <c r="J1678" s="65"/>
      <c r="K1678" s="170"/>
      <c r="M1678" t="s">
        <v>222</v>
      </c>
    </row>
    <row r="1679" spans="1:13" hidden="1" outlineLevel="1">
      <c r="A1679" t="s">
        <v>1403</v>
      </c>
      <c r="C1679" s="255"/>
      <c r="D1679" s="65"/>
      <c r="E1679" s="242"/>
      <c r="F1679" s="224"/>
      <c r="G1679" s="175"/>
      <c r="H1679" s="176"/>
      <c r="I1679" s="176"/>
      <c r="J1679" s="65"/>
      <c r="K1679" s="170"/>
    </row>
    <row r="1680" spans="1:13" hidden="1" outlineLevel="1">
      <c r="A1680" t="s">
        <v>1404</v>
      </c>
      <c r="C1680" s="65" t="s">
        <v>1398</v>
      </c>
      <c r="D1680" s="65"/>
      <c r="E1680" s="242"/>
      <c r="F1680" s="224"/>
      <c r="G1680" s="175"/>
      <c r="H1680" s="176"/>
      <c r="I1680" s="176"/>
      <c r="J1680" s="65"/>
      <c r="K1680" s="170"/>
      <c r="M1680" t="s">
        <v>222</v>
      </c>
    </row>
    <row r="1681" spans="1:13" hidden="1" outlineLevel="1">
      <c r="A1681" t="s">
        <v>1406</v>
      </c>
      <c r="C1681" s="255"/>
      <c r="D1681" s="65"/>
      <c r="E1681" s="242"/>
      <c r="F1681" s="224"/>
      <c r="G1681" s="175"/>
      <c r="H1681" s="176"/>
      <c r="I1681" s="176"/>
      <c r="J1681" s="65"/>
      <c r="K1681" s="170"/>
    </row>
    <row r="1682" spans="1:13" hidden="1" outlineLevel="1">
      <c r="A1682" t="s">
        <v>1407</v>
      </c>
      <c r="C1682" s="65" t="s">
        <v>1401</v>
      </c>
      <c r="D1682" s="65"/>
      <c r="E1682" s="242"/>
      <c r="F1682" s="224"/>
      <c r="G1682" s="175"/>
      <c r="H1682" s="176"/>
      <c r="I1682" s="176"/>
      <c r="J1682" s="65"/>
      <c r="K1682" s="170"/>
      <c r="M1682" t="s">
        <v>222</v>
      </c>
    </row>
    <row r="1683" spans="1:13" hidden="1" outlineLevel="1">
      <c r="A1683" t="s">
        <v>1408</v>
      </c>
      <c r="C1683" s="255"/>
      <c r="D1683" s="65"/>
      <c r="E1683" s="242"/>
      <c r="F1683" s="224"/>
      <c r="G1683" s="175"/>
      <c r="H1683" s="176"/>
      <c r="I1683" s="176"/>
      <c r="J1683" s="65"/>
      <c r="K1683" s="170"/>
    </row>
    <row r="1684" spans="1:13" hidden="1" outlineLevel="1">
      <c r="A1684" t="s">
        <v>1410</v>
      </c>
      <c r="C1684" s="255"/>
      <c r="D1684" s="65"/>
      <c r="E1684" s="242"/>
      <c r="F1684" s="224"/>
      <c r="G1684" s="175"/>
      <c r="H1684" s="176"/>
      <c r="I1684" s="176"/>
      <c r="J1684" s="65"/>
      <c r="K1684" s="170"/>
    </row>
    <row r="1685" spans="1:13" hidden="1" outlineLevel="1">
      <c r="A1685" t="s">
        <v>1411</v>
      </c>
      <c r="C1685" s="65" t="s">
        <v>1405</v>
      </c>
      <c r="D1685" s="65"/>
      <c r="E1685" s="242"/>
      <c r="F1685" s="224"/>
      <c r="G1685" s="175"/>
      <c r="H1685" s="176"/>
      <c r="I1685" s="176"/>
      <c r="J1685" s="65"/>
      <c r="K1685" s="170"/>
      <c r="M1685" t="s">
        <v>82</v>
      </c>
    </row>
    <row r="1686" spans="1:13" hidden="1" outlineLevel="1">
      <c r="A1686" t="s">
        <v>1413</v>
      </c>
      <c r="C1686" s="65" t="s">
        <v>1392</v>
      </c>
      <c r="D1686" s="65"/>
      <c r="E1686" s="242"/>
      <c r="F1686" s="224"/>
      <c r="G1686" s="175"/>
      <c r="H1686" s="176"/>
      <c r="I1686" s="176"/>
      <c r="J1686" s="65"/>
      <c r="K1686" s="170"/>
    </row>
    <row r="1687" spans="1:13" hidden="1" outlineLevel="1">
      <c r="A1687" t="s">
        <v>1414</v>
      </c>
      <c r="C1687" s="255"/>
      <c r="D1687" s="65"/>
      <c r="E1687" s="242"/>
      <c r="F1687" s="224"/>
      <c r="G1687" s="175"/>
      <c r="H1687" s="176"/>
      <c r="I1687" s="176"/>
      <c r="J1687" s="65"/>
      <c r="K1687" s="170"/>
    </row>
    <row r="1688" spans="1:13" hidden="1" outlineLevel="1">
      <c r="A1688" t="s">
        <v>1415</v>
      </c>
      <c r="C1688" s="65" t="s">
        <v>1409</v>
      </c>
      <c r="D1688" s="65"/>
      <c r="E1688" s="242"/>
      <c r="F1688" s="224"/>
      <c r="G1688" s="175"/>
      <c r="H1688" s="176"/>
      <c r="I1688" s="176"/>
      <c r="J1688" s="65"/>
      <c r="K1688" s="170"/>
      <c r="M1688" t="s">
        <v>222</v>
      </c>
    </row>
    <row r="1689" spans="1:13" hidden="1" outlineLevel="1">
      <c r="A1689" t="s">
        <v>1416</v>
      </c>
      <c r="C1689" s="255"/>
      <c r="D1689" s="65"/>
      <c r="E1689" s="242"/>
      <c r="F1689" s="224"/>
      <c r="G1689" s="175"/>
      <c r="H1689" s="176"/>
      <c r="I1689" s="176"/>
      <c r="J1689" s="65"/>
      <c r="K1689" s="170"/>
    </row>
    <row r="1690" spans="1:13" hidden="1" outlineLevel="1">
      <c r="A1690" t="s">
        <v>1418</v>
      </c>
      <c r="C1690" s="65" t="s">
        <v>1412</v>
      </c>
      <c r="D1690" s="65"/>
      <c r="E1690" s="242"/>
      <c r="F1690" s="224"/>
      <c r="G1690" s="175"/>
      <c r="H1690" s="176"/>
      <c r="I1690" s="176"/>
      <c r="J1690" s="65"/>
      <c r="K1690" s="170"/>
      <c r="M1690" t="s">
        <v>222</v>
      </c>
    </row>
    <row r="1691" spans="1:13" hidden="1" outlineLevel="1">
      <c r="A1691" t="s">
        <v>1420</v>
      </c>
      <c r="C1691" s="255"/>
      <c r="D1691" s="65"/>
      <c r="E1691" s="242"/>
      <c r="F1691" s="224"/>
      <c r="G1691" s="175"/>
      <c r="H1691" s="176"/>
      <c r="I1691" s="176"/>
      <c r="J1691" s="65"/>
      <c r="K1691" s="170"/>
    </row>
    <row r="1692" spans="1:13" hidden="1" outlineLevel="1">
      <c r="A1692" t="s">
        <v>1421</v>
      </c>
      <c r="C1692" s="255"/>
      <c r="D1692" s="65"/>
      <c r="E1692" s="242"/>
      <c r="F1692" s="224"/>
      <c r="G1692" s="175"/>
      <c r="H1692" s="176"/>
      <c r="I1692" s="176"/>
      <c r="J1692" s="65"/>
      <c r="K1692" s="170"/>
    </row>
    <row r="1693" spans="1:13" hidden="1" outlineLevel="1">
      <c r="A1693" t="s">
        <v>1423</v>
      </c>
      <c r="C1693" s="255"/>
      <c r="D1693" s="65"/>
      <c r="E1693" s="242"/>
      <c r="F1693" s="224"/>
      <c r="G1693" s="175"/>
      <c r="H1693" s="176"/>
      <c r="I1693" s="176"/>
      <c r="J1693" s="65"/>
      <c r="K1693" s="170"/>
    </row>
    <row r="1694" spans="1:13" collapsed="1">
      <c r="A1694" t="s">
        <v>1424</v>
      </c>
      <c r="B1694" s="65" t="s">
        <v>1417</v>
      </c>
      <c r="D1694" s="65"/>
      <c r="E1694" s="242"/>
      <c r="F1694" s="224"/>
      <c r="G1694" s="175"/>
      <c r="H1694" s="176"/>
      <c r="I1694" s="176"/>
      <c r="J1694" s="65"/>
      <c r="K1694" s="170"/>
    </row>
    <row r="1695" spans="1:13">
      <c r="A1695" t="s">
        <v>1425</v>
      </c>
      <c r="B1695" s="65" t="s">
        <v>1419</v>
      </c>
      <c r="D1695" s="65"/>
      <c r="E1695" s="242"/>
      <c r="F1695" s="224"/>
      <c r="G1695" s="175"/>
      <c r="H1695" s="176"/>
      <c r="I1695" s="176"/>
      <c r="J1695" s="65"/>
      <c r="K1695" s="170"/>
      <c r="L1695" s="166">
        <f>I1698</f>
        <v>4.0999999999999996</v>
      </c>
      <c r="M1695" t="s">
        <v>82</v>
      </c>
    </row>
    <row r="1696" spans="1:13">
      <c r="A1696" t="s">
        <v>1426</v>
      </c>
      <c r="C1696" s="255"/>
      <c r="D1696" s="65"/>
      <c r="E1696" s="242"/>
      <c r="F1696" s="224"/>
      <c r="G1696" s="175"/>
      <c r="H1696" s="176"/>
      <c r="I1696" s="176"/>
      <c r="J1696" s="65"/>
      <c r="K1696" s="170"/>
    </row>
    <row r="1697" spans="1:13">
      <c r="A1697" t="s">
        <v>1428</v>
      </c>
      <c r="B1697" s="172" t="s">
        <v>1794</v>
      </c>
      <c r="C1697" s="256" t="s">
        <v>2024</v>
      </c>
      <c r="D1697" s="65"/>
      <c r="E1697" s="242">
        <v>1</v>
      </c>
      <c r="F1697" s="224">
        <v>1</v>
      </c>
      <c r="G1697" s="175">
        <v>4.0999999999999996</v>
      </c>
      <c r="H1697" s="176">
        <v>1</v>
      </c>
      <c r="I1697" s="176">
        <f>H1697*G1697*F1697*E1697</f>
        <v>4.0999999999999996</v>
      </c>
      <c r="J1697" s="65"/>
      <c r="K1697" s="170"/>
    </row>
    <row r="1698" spans="1:13">
      <c r="A1698" t="s">
        <v>1429</v>
      </c>
      <c r="B1698" s="172"/>
      <c r="C1698" s="257">
        <f>3000+700+400</f>
        <v>4100</v>
      </c>
      <c r="D1698" s="65"/>
      <c r="E1698" s="242"/>
      <c r="F1698" s="224"/>
      <c r="G1698" s="175"/>
      <c r="H1698" s="176"/>
      <c r="I1698" s="182">
        <f>I1697</f>
        <v>4.0999999999999996</v>
      </c>
      <c r="J1698" s="65"/>
      <c r="K1698" s="170"/>
    </row>
    <row r="1699" spans="1:13">
      <c r="A1699" t="s">
        <v>1431</v>
      </c>
      <c r="C1699" s="258"/>
      <c r="D1699" s="65"/>
      <c r="E1699" s="242"/>
      <c r="F1699" s="224"/>
      <c r="G1699" s="175"/>
      <c r="H1699" s="176"/>
      <c r="I1699" s="176"/>
      <c r="J1699" s="65"/>
      <c r="K1699" s="170"/>
    </row>
    <row r="1700" spans="1:13">
      <c r="A1700" t="s">
        <v>1433</v>
      </c>
      <c r="B1700" s="65" t="s">
        <v>1422</v>
      </c>
      <c r="D1700" s="65"/>
      <c r="E1700" s="242"/>
      <c r="F1700" s="224"/>
      <c r="G1700" s="175"/>
      <c r="H1700" s="176"/>
      <c r="I1700" s="178">
        <v>1</v>
      </c>
      <c r="J1700" s="65"/>
      <c r="K1700" s="170"/>
      <c r="L1700" s="166">
        <f>I1700</f>
        <v>1</v>
      </c>
      <c r="M1700" t="s">
        <v>222</v>
      </c>
    </row>
    <row r="1701" spans="1:13">
      <c r="A1701" t="s">
        <v>1434</v>
      </c>
      <c r="C1701" s="255"/>
      <c r="D1701" s="65"/>
      <c r="E1701" s="242"/>
      <c r="F1701" s="224"/>
      <c r="G1701" s="175"/>
      <c r="H1701" s="176"/>
      <c r="I1701" s="176"/>
      <c r="J1701" s="65"/>
      <c r="K1701" s="170"/>
    </row>
    <row r="1702" spans="1:13">
      <c r="A1702" t="s">
        <v>1435</v>
      </c>
      <c r="B1702" s="65" t="s">
        <v>1356</v>
      </c>
      <c r="D1702" s="65"/>
      <c r="E1702" s="242"/>
      <c r="F1702" s="224"/>
      <c r="G1702" s="175"/>
      <c r="H1702" s="176"/>
      <c r="I1702" s="178">
        <v>2</v>
      </c>
      <c r="J1702" s="65"/>
      <c r="K1702" s="170"/>
      <c r="L1702" s="166">
        <f>I1702</f>
        <v>2</v>
      </c>
      <c r="M1702" t="s">
        <v>222</v>
      </c>
    </row>
    <row r="1703" spans="1:13">
      <c r="A1703" t="s">
        <v>1436</v>
      </c>
      <c r="C1703" s="255"/>
      <c r="D1703" s="65"/>
      <c r="E1703" s="242"/>
      <c r="F1703" s="224"/>
      <c r="G1703" s="175"/>
      <c r="H1703" s="176"/>
      <c r="I1703" s="176"/>
      <c r="J1703" s="65"/>
      <c r="K1703" s="170"/>
    </row>
    <row r="1704" spans="1:13">
      <c r="A1704" t="s">
        <v>1437</v>
      </c>
      <c r="B1704" s="65" t="s">
        <v>1427</v>
      </c>
      <c r="D1704" s="65"/>
      <c r="E1704" s="242"/>
      <c r="F1704" s="224"/>
      <c r="G1704" s="175"/>
      <c r="H1704" s="176"/>
      <c r="I1704" s="176"/>
      <c r="J1704" s="65"/>
      <c r="K1704" s="170"/>
    </row>
    <row r="1705" spans="1:13">
      <c r="A1705" t="s">
        <v>1438</v>
      </c>
      <c r="C1705" s="255"/>
      <c r="D1705" s="65"/>
      <c r="E1705" s="242"/>
      <c r="F1705" s="224"/>
      <c r="G1705" s="175"/>
      <c r="H1705" s="176"/>
      <c r="I1705" s="176"/>
      <c r="J1705" s="65"/>
      <c r="K1705" s="170"/>
    </row>
    <row r="1706" spans="1:13">
      <c r="A1706" t="s">
        <v>1439</v>
      </c>
      <c r="B1706" s="65" t="s">
        <v>1430</v>
      </c>
      <c r="D1706" s="65"/>
      <c r="E1706" s="242"/>
      <c r="F1706" s="224"/>
      <c r="G1706" s="175"/>
      <c r="H1706" s="176"/>
      <c r="I1706" s="178">
        <v>1</v>
      </c>
      <c r="J1706" s="65"/>
      <c r="K1706" s="170"/>
      <c r="L1706" s="166">
        <f>I1706</f>
        <v>1</v>
      </c>
      <c r="M1706" t="s">
        <v>222</v>
      </c>
    </row>
    <row r="1707" spans="1:13">
      <c r="A1707" t="s">
        <v>1441</v>
      </c>
      <c r="B1707" s="65" t="s">
        <v>1432</v>
      </c>
      <c r="D1707" s="65"/>
      <c r="E1707" s="242"/>
      <c r="F1707" s="224"/>
      <c r="G1707" s="175"/>
      <c r="H1707" s="176"/>
      <c r="I1707" s="176"/>
      <c r="J1707" s="65"/>
      <c r="K1707" s="170"/>
    </row>
    <row r="1708" spans="1:13">
      <c r="A1708" t="s">
        <v>1443</v>
      </c>
      <c r="C1708" s="259"/>
      <c r="D1708" s="65"/>
      <c r="E1708" s="242"/>
      <c r="F1708" s="224"/>
      <c r="G1708" s="175"/>
      <c r="H1708" s="176"/>
      <c r="I1708" s="176"/>
      <c r="J1708" s="65"/>
      <c r="K1708" s="170"/>
    </row>
    <row r="1709" spans="1:13">
      <c r="A1709" t="s">
        <v>1444</v>
      </c>
      <c r="B1709" s="65" t="s">
        <v>1440</v>
      </c>
      <c r="D1709" s="65"/>
      <c r="E1709" s="242"/>
      <c r="F1709" s="224"/>
      <c r="G1709" s="175"/>
      <c r="H1709" s="176"/>
      <c r="I1709" s="178">
        <v>1</v>
      </c>
      <c r="J1709" s="65"/>
      <c r="K1709" s="170"/>
      <c r="L1709" s="166">
        <f>I1709</f>
        <v>1</v>
      </c>
      <c r="M1709" t="s">
        <v>222</v>
      </c>
    </row>
    <row r="1710" spans="1:13">
      <c r="A1710" t="s">
        <v>1445</v>
      </c>
      <c r="B1710" s="65" t="s">
        <v>1442</v>
      </c>
      <c r="D1710" s="65"/>
      <c r="E1710" s="242"/>
      <c r="F1710" s="224"/>
      <c r="G1710" s="175"/>
      <c r="H1710" s="176"/>
      <c r="I1710" s="176"/>
      <c r="J1710" s="65"/>
      <c r="K1710" s="170"/>
    </row>
    <row r="1711" spans="1:13">
      <c r="A1711" t="s">
        <v>1446</v>
      </c>
      <c r="C1711" s="255"/>
      <c r="D1711" s="65"/>
      <c r="E1711" s="242"/>
      <c r="F1711" s="224"/>
      <c r="G1711" s="175"/>
      <c r="H1711" s="176"/>
      <c r="I1711" s="176"/>
      <c r="J1711" s="65"/>
      <c r="K1711" s="170"/>
    </row>
    <row r="1712" spans="1:13" hidden="1" outlineLevel="1">
      <c r="A1712" t="s">
        <v>1447</v>
      </c>
      <c r="C1712" s="65" t="s">
        <v>1450</v>
      </c>
      <c r="D1712" s="65"/>
      <c r="E1712" s="242"/>
      <c r="F1712" s="224"/>
      <c r="G1712" s="175"/>
      <c r="H1712" s="176"/>
      <c r="I1712" s="176"/>
      <c r="J1712" s="65"/>
      <c r="K1712" s="170"/>
    </row>
    <row r="1713" spans="1:13" hidden="1" outlineLevel="1">
      <c r="A1713" t="s">
        <v>1448</v>
      </c>
      <c r="C1713" s="65" t="s">
        <v>1452</v>
      </c>
      <c r="D1713" s="65"/>
      <c r="E1713" s="242"/>
      <c r="F1713" s="224"/>
      <c r="G1713" s="175"/>
      <c r="H1713" s="176"/>
      <c r="I1713" s="176"/>
      <c r="J1713" s="65"/>
      <c r="K1713" s="170"/>
      <c r="M1713" t="s">
        <v>222</v>
      </c>
    </row>
    <row r="1714" spans="1:13" hidden="1" outlineLevel="1">
      <c r="A1714" t="s">
        <v>1449</v>
      </c>
      <c r="C1714" s="255"/>
      <c r="D1714" s="65"/>
      <c r="E1714" s="242"/>
      <c r="F1714" s="224"/>
      <c r="G1714" s="175"/>
      <c r="H1714" s="176"/>
      <c r="I1714" s="176"/>
      <c r="J1714" s="65"/>
      <c r="K1714" s="170"/>
    </row>
    <row r="1715" spans="1:13" hidden="1" outlineLevel="1">
      <c r="A1715" t="s">
        <v>1451</v>
      </c>
      <c r="C1715" s="255"/>
      <c r="D1715" s="65"/>
      <c r="E1715" s="242"/>
      <c r="F1715" s="224"/>
      <c r="G1715" s="175"/>
      <c r="H1715" s="176"/>
      <c r="I1715" s="176"/>
      <c r="J1715" s="65"/>
      <c r="K1715" s="170"/>
    </row>
    <row r="1716" spans="1:13" hidden="1" outlineLevel="1">
      <c r="A1716" t="s">
        <v>1453</v>
      </c>
      <c r="C1716" s="255"/>
      <c r="D1716" s="65"/>
      <c r="E1716" s="242"/>
      <c r="F1716" s="224"/>
      <c r="G1716" s="175"/>
      <c r="H1716" s="176"/>
      <c r="I1716" s="176"/>
      <c r="J1716" s="65"/>
      <c r="K1716" s="170"/>
    </row>
    <row r="1717" spans="1:13" hidden="1" outlineLevel="1">
      <c r="A1717" t="s">
        <v>1454</v>
      </c>
      <c r="C1717" s="255"/>
      <c r="D1717" s="65"/>
      <c r="E1717" s="242"/>
      <c r="F1717" s="224"/>
      <c r="G1717" s="175"/>
      <c r="H1717" s="176"/>
      <c r="I1717" s="176"/>
      <c r="J1717" s="65"/>
      <c r="K1717" s="170"/>
    </row>
    <row r="1718" spans="1:13" hidden="1" outlineLevel="1">
      <c r="A1718" t="s">
        <v>1455</v>
      </c>
      <c r="C1718" s="255"/>
      <c r="D1718" s="65"/>
      <c r="E1718" s="242"/>
      <c r="F1718" s="224"/>
      <c r="G1718" s="175"/>
      <c r="H1718" s="176"/>
      <c r="I1718" s="176"/>
      <c r="J1718" s="65"/>
      <c r="K1718" s="170"/>
    </row>
    <row r="1719" spans="1:13" hidden="1" outlineLevel="1">
      <c r="A1719" t="s">
        <v>1456</v>
      </c>
      <c r="C1719" s="255"/>
      <c r="D1719" s="65"/>
      <c r="E1719" s="242"/>
      <c r="F1719" s="224"/>
      <c r="G1719" s="175"/>
      <c r="H1719" s="176"/>
      <c r="I1719" s="176"/>
      <c r="J1719" s="65"/>
      <c r="K1719" s="170"/>
    </row>
    <row r="1720" spans="1:13" hidden="1" outlineLevel="1">
      <c r="A1720" t="s">
        <v>1457</v>
      </c>
      <c r="C1720" s="255"/>
      <c r="D1720" s="65"/>
      <c r="E1720" s="242"/>
      <c r="F1720" s="224"/>
      <c r="G1720" s="175"/>
      <c r="H1720" s="176"/>
      <c r="I1720" s="176"/>
      <c r="J1720" s="65"/>
      <c r="K1720" s="170"/>
    </row>
    <row r="1721" spans="1:13" hidden="1" outlineLevel="1">
      <c r="A1721" t="s">
        <v>1458</v>
      </c>
      <c r="C1721" s="65" t="s">
        <v>1461</v>
      </c>
      <c r="D1721" s="65"/>
      <c r="E1721" s="242"/>
      <c r="F1721" s="224"/>
      <c r="G1721" s="175"/>
      <c r="H1721" s="176"/>
      <c r="I1721" s="176"/>
      <c r="J1721" s="65"/>
      <c r="K1721" s="170"/>
      <c r="M1721" t="s">
        <v>222</v>
      </c>
    </row>
    <row r="1722" spans="1:13" hidden="1" outlineLevel="1">
      <c r="A1722" t="s">
        <v>1459</v>
      </c>
      <c r="C1722" s="65" t="s">
        <v>1452</v>
      </c>
      <c r="D1722" s="65"/>
      <c r="E1722" s="242"/>
      <c r="F1722" s="224"/>
      <c r="G1722" s="175"/>
      <c r="H1722" s="176"/>
      <c r="I1722" s="176"/>
      <c r="J1722" s="65"/>
      <c r="K1722" s="170"/>
    </row>
    <row r="1723" spans="1:13" hidden="1" outlineLevel="1">
      <c r="A1723" t="s">
        <v>1460</v>
      </c>
      <c r="C1723" s="255"/>
      <c r="D1723" s="65"/>
      <c r="E1723" s="242"/>
      <c r="F1723" s="224"/>
      <c r="G1723" s="175"/>
      <c r="H1723" s="176"/>
      <c r="I1723" s="176"/>
      <c r="J1723" s="65"/>
      <c r="K1723" s="170"/>
    </row>
    <row r="1724" spans="1:13" hidden="1" outlineLevel="1">
      <c r="A1724" t="s">
        <v>1462</v>
      </c>
      <c r="C1724" s="255"/>
      <c r="D1724" s="65"/>
      <c r="E1724" s="242"/>
      <c r="F1724" s="224"/>
      <c r="G1724" s="175"/>
      <c r="H1724" s="176"/>
      <c r="I1724" s="176"/>
      <c r="J1724" s="65"/>
      <c r="K1724" s="170"/>
    </row>
    <row r="1725" spans="1:13" hidden="1" outlineLevel="1">
      <c r="A1725" t="s">
        <v>1463</v>
      </c>
      <c r="C1725" s="255"/>
      <c r="D1725" s="65"/>
      <c r="E1725" s="242"/>
      <c r="F1725" s="224"/>
      <c r="G1725" s="175"/>
      <c r="H1725" s="176"/>
      <c r="I1725" s="176"/>
      <c r="J1725" s="65"/>
      <c r="K1725" s="170"/>
    </row>
    <row r="1726" spans="1:13" hidden="1" outlineLevel="1">
      <c r="A1726" t="s">
        <v>1464</v>
      </c>
      <c r="C1726" s="255"/>
      <c r="D1726" s="65"/>
      <c r="E1726" s="242"/>
      <c r="F1726" s="224"/>
      <c r="G1726" s="175"/>
      <c r="H1726" s="176"/>
      <c r="I1726" s="176"/>
      <c r="J1726" s="65"/>
      <c r="K1726" s="170"/>
    </row>
    <row r="1727" spans="1:13" hidden="1" outlineLevel="1">
      <c r="A1727" t="s">
        <v>1465</v>
      </c>
      <c r="C1727" s="255"/>
      <c r="D1727" s="65"/>
      <c r="E1727" s="242"/>
      <c r="F1727" s="224"/>
      <c r="G1727" s="175"/>
      <c r="H1727" s="176"/>
      <c r="I1727" s="176"/>
      <c r="J1727" s="65"/>
      <c r="K1727" s="170"/>
    </row>
    <row r="1728" spans="1:13" hidden="1" outlineLevel="1">
      <c r="A1728" t="s">
        <v>1466</v>
      </c>
      <c r="C1728" s="255"/>
      <c r="D1728" s="65"/>
      <c r="E1728" s="242"/>
      <c r="F1728" s="224"/>
      <c r="G1728" s="175"/>
      <c r="H1728" s="176"/>
      <c r="I1728" s="176"/>
      <c r="J1728" s="65"/>
      <c r="K1728" s="170"/>
    </row>
    <row r="1729" spans="1:13" hidden="1" outlineLevel="1">
      <c r="A1729" t="s">
        <v>1467</v>
      </c>
      <c r="C1729" s="255"/>
      <c r="D1729" s="65"/>
      <c r="E1729" s="242"/>
      <c r="F1729" s="224"/>
      <c r="G1729" s="175"/>
      <c r="H1729" s="176"/>
      <c r="I1729" s="176"/>
      <c r="J1729" s="65"/>
      <c r="K1729" s="170"/>
    </row>
    <row r="1730" spans="1:13" hidden="1" outlineLevel="1">
      <c r="A1730" t="s">
        <v>1468</v>
      </c>
      <c r="C1730" s="255"/>
      <c r="D1730" s="65"/>
      <c r="E1730" s="242"/>
      <c r="F1730" s="224"/>
      <c r="G1730" s="175"/>
      <c r="H1730" s="176"/>
      <c r="I1730" s="176"/>
      <c r="J1730" s="65"/>
      <c r="K1730" s="170"/>
    </row>
    <row r="1731" spans="1:13" hidden="1" outlineLevel="1">
      <c r="A1731" t="s">
        <v>1469</v>
      </c>
      <c r="C1731" s="65" t="s">
        <v>1472</v>
      </c>
      <c r="D1731" s="65"/>
      <c r="E1731" s="242"/>
      <c r="F1731" s="224"/>
      <c r="G1731" s="175"/>
      <c r="H1731" s="176"/>
      <c r="I1731" s="176"/>
      <c r="J1731" s="65"/>
      <c r="K1731" s="170"/>
      <c r="M1731" t="s">
        <v>222</v>
      </c>
    </row>
    <row r="1732" spans="1:13" hidden="1" outlineLevel="1">
      <c r="A1732" t="s">
        <v>1470</v>
      </c>
      <c r="C1732" s="65" t="s">
        <v>1474</v>
      </c>
      <c r="D1732" s="65"/>
      <c r="E1732" s="242"/>
      <c r="F1732" s="224"/>
      <c r="G1732" s="175"/>
      <c r="H1732" s="176"/>
      <c r="I1732" s="176"/>
      <c r="J1732" s="65"/>
      <c r="K1732" s="170"/>
    </row>
    <row r="1733" spans="1:13" hidden="1" outlineLevel="1">
      <c r="A1733" t="s">
        <v>1471</v>
      </c>
      <c r="C1733" s="255"/>
      <c r="D1733" s="65"/>
      <c r="E1733" s="242"/>
      <c r="F1733" s="224"/>
      <c r="G1733" s="175"/>
      <c r="H1733" s="176"/>
      <c r="I1733" s="176"/>
      <c r="J1733" s="65"/>
      <c r="K1733" s="170"/>
    </row>
    <row r="1734" spans="1:13" hidden="1" outlineLevel="1">
      <c r="A1734" t="s">
        <v>1473</v>
      </c>
      <c r="C1734" s="255"/>
      <c r="D1734" s="65"/>
      <c r="E1734" s="242"/>
      <c r="F1734" s="224"/>
      <c r="G1734" s="175"/>
      <c r="H1734" s="176"/>
      <c r="I1734" s="176"/>
      <c r="J1734" s="65"/>
      <c r="K1734" s="170"/>
    </row>
    <row r="1735" spans="1:13" hidden="1" outlineLevel="1">
      <c r="A1735" t="s">
        <v>1475</v>
      </c>
      <c r="C1735" s="255"/>
      <c r="D1735" s="65"/>
      <c r="E1735" s="242"/>
      <c r="F1735" s="224"/>
      <c r="G1735" s="175"/>
      <c r="H1735" s="176"/>
      <c r="I1735" s="176"/>
      <c r="J1735" s="65"/>
      <c r="K1735" s="170"/>
    </row>
    <row r="1736" spans="1:13" hidden="1" outlineLevel="1">
      <c r="A1736" t="s">
        <v>1476</v>
      </c>
      <c r="C1736" s="255"/>
      <c r="D1736" s="65"/>
      <c r="E1736" s="242"/>
      <c r="F1736" s="224"/>
      <c r="G1736" s="175"/>
      <c r="H1736" s="176"/>
      <c r="I1736" s="176"/>
      <c r="J1736" s="65"/>
      <c r="K1736" s="170"/>
    </row>
    <row r="1737" spans="1:13" hidden="1" outlineLevel="1">
      <c r="A1737" t="s">
        <v>1477</v>
      </c>
      <c r="C1737" s="255"/>
      <c r="D1737" s="65"/>
      <c r="E1737" s="242"/>
      <c r="F1737" s="224"/>
      <c r="G1737" s="175"/>
      <c r="H1737" s="176"/>
      <c r="I1737" s="176"/>
      <c r="J1737" s="65"/>
      <c r="K1737" s="170"/>
    </row>
    <row r="1738" spans="1:13" hidden="1" outlineLevel="1">
      <c r="A1738" t="s">
        <v>1478</v>
      </c>
      <c r="C1738" s="255"/>
      <c r="D1738" s="65"/>
      <c r="E1738" s="242"/>
      <c r="F1738" s="224"/>
      <c r="G1738" s="175"/>
      <c r="H1738" s="176"/>
      <c r="I1738" s="176"/>
      <c r="J1738" s="65"/>
      <c r="K1738" s="170"/>
    </row>
    <row r="1739" spans="1:13" hidden="1" outlineLevel="1">
      <c r="A1739" t="s">
        <v>1479</v>
      </c>
      <c r="C1739" s="255"/>
      <c r="D1739" s="65"/>
      <c r="E1739" s="242"/>
      <c r="F1739" s="224"/>
      <c r="G1739" s="175"/>
      <c r="H1739" s="176"/>
      <c r="I1739" s="176"/>
      <c r="J1739" s="65"/>
      <c r="K1739" s="170"/>
    </row>
    <row r="1740" spans="1:13" hidden="1" outlineLevel="1">
      <c r="A1740" t="s">
        <v>1480</v>
      </c>
      <c r="C1740" s="65" t="s">
        <v>1483</v>
      </c>
      <c r="D1740" s="65"/>
      <c r="E1740" s="242"/>
      <c r="F1740" s="224"/>
      <c r="G1740" s="175"/>
      <c r="H1740" s="176"/>
      <c r="I1740" s="176"/>
      <c r="J1740" s="65"/>
      <c r="K1740" s="170"/>
      <c r="M1740" t="s">
        <v>222</v>
      </c>
    </row>
    <row r="1741" spans="1:13" hidden="1" outlineLevel="1">
      <c r="A1741" t="s">
        <v>1481</v>
      </c>
      <c r="C1741" s="65" t="s">
        <v>1474</v>
      </c>
      <c r="D1741" s="65"/>
      <c r="E1741" s="242"/>
      <c r="F1741" s="224"/>
      <c r="G1741" s="175"/>
      <c r="H1741" s="176"/>
      <c r="I1741" s="176"/>
      <c r="J1741" s="65"/>
      <c r="K1741" s="170"/>
    </row>
    <row r="1742" spans="1:13" hidden="1" outlineLevel="1">
      <c r="A1742" t="s">
        <v>1482</v>
      </c>
      <c r="C1742" s="255"/>
      <c r="D1742" s="65"/>
      <c r="E1742" s="242"/>
      <c r="F1742" s="224"/>
      <c r="G1742" s="175"/>
      <c r="H1742" s="176"/>
      <c r="I1742" s="176"/>
      <c r="J1742" s="65"/>
      <c r="K1742" s="170"/>
    </row>
    <row r="1743" spans="1:13" hidden="1" outlineLevel="1">
      <c r="A1743" t="s">
        <v>1484</v>
      </c>
      <c r="C1743" s="255"/>
      <c r="D1743" s="65"/>
      <c r="E1743" s="242"/>
      <c r="F1743" s="224"/>
      <c r="G1743" s="175"/>
      <c r="H1743" s="176"/>
      <c r="I1743" s="176"/>
      <c r="J1743" s="65"/>
      <c r="K1743" s="170"/>
    </row>
    <row r="1744" spans="1:13" hidden="1" outlineLevel="1">
      <c r="A1744" t="s">
        <v>1485</v>
      </c>
      <c r="C1744" s="255"/>
      <c r="D1744" s="170"/>
      <c r="E1744" s="242"/>
      <c r="F1744" s="224"/>
      <c r="G1744" s="175"/>
      <c r="H1744" s="176"/>
      <c r="I1744" s="176"/>
      <c r="J1744" s="65"/>
      <c r="K1744" s="170"/>
    </row>
    <row r="1745" spans="1:13" hidden="1" outlineLevel="1">
      <c r="A1745" t="s">
        <v>1486</v>
      </c>
      <c r="C1745" s="255"/>
      <c r="D1745" s="170"/>
      <c r="E1745" s="242"/>
      <c r="F1745" s="224"/>
      <c r="G1745" s="175"/>
      <c r="H1745" s="176"/>
      <c r="I1745" s="176"/>
      <c r="J1745" s="65"/>
      <c r="K1745" s="170"/>
    </row>
    <row r="1746" spans="1:13" hidden="1" outlineLevel="1">
      <c r="A1746" t="s">
        <v>1487</v>
      </c>
      <c r="C1746" s="255"/>
      <c r="D1746" s="170"/>
      <c r="E1746" s="242"/>
      <c r="F1746" s="224"/>
      <c r="G1746" s="175"/>
      <c r="H1746" s="176"/>
      <c r="I1746" s="176"/>
      <c r="J1746" s="65"/>
      <c r="K1746" s="170"/>
    </row>
    <row r="1747" spans="1:13" hidden="1" outlineLevel="1">
      <c r="A1747" t="s">
        <v>1488</v>
      </c>
      <c r="C1747" s="255"/>
      <c r="D1747" s="170"/>
      <c r="E1747" s="242"/>
      <c r="F1747" s="224"/>
      <c r="G1747" s="175"/>
      <c r="H1747" s="176"/>
      <c r="I1747" s="176"/>
      <c r="J1747" s="65"/>
      <c r="K1747" s="170"/>
    </row>
    <row r="1748" spans="1:13" hidden="1" outlineLevel="1">
      <c r="A1748" t="s">
        <v>1489</v>
      </c>
      <c r="C1748" s="255"/>
      <c r="D1748" s="170"/>
      <c r="E1748" s="242"/>
      <c r="F1748" s="224"/>
      <c r="G1748" s="175"/>
      <c r="H1748" s="176"/>
      <c r="I1748" s="176"/>
      <c r="J1748" s="65"/>
      <c r="K1748" s="170"/>
    </row>
    <row r="1749" spans="1:13" hidden="1" outlineLevel="1">
      <c r="A1749" t="s">
        <v>1490</v>
      </c>
      <c r="C1749" s="255"/>
      <c r="D1749" s="170"/>
      <c r="E1749" s="242"/>
      <c r="F1749" s="224"/>
      <c r="G1749" s="175"/>
      <c r="H1749" s="176"/>
      <c r="I1749" s="176"/>
      <c r="J1749" s="65"/>
      <c r="K1749" s="170"/>
    </row>
    <row r="1750" spans="1:13" hidden="1" outlineLevel="1">
      <c r="A1750" t="s">
        <v>1491</v>
      </c>
      <c r="C1750" s="255"/>
      <c r="D1750" s="170"/>
      <c r="E1750" s="242"/>
      <c r="F1750" s="224"/>
      <c r="G1750" s="175"/>
      <c r="H1750" s="176"/>
      <c r="I1750" s="176"/>
      <c r="J1750" s="65"/>
      <c r="K1750" s="170"/>
    </row>
    <row r="1751" spans="1:13" hidden="1" outlineLevel="1">
      <c r="A1751" t="s">
        <v>1492</v>
      </c>
      <c r="C1751" s="65" t="s">
        <v>1495</v>
      </c>
      <c r="D1751" s="170"/>
      <c r="E1751" s="242"/>
      <c r="F1751" s="224"/>
      <c r="G1751" s="175"/>
      <c r="H1751" s="176"/>
      <c r="I1751" s="176"/>
      <c r="J1751" s="65"/>
      <c r="K1751" s="170"/>
      <c r="M1751" t="s">
        <v>222</v>
      </c>
    </row>
    <row r="1752" spans="1:13" hidden="1" outlineLevel="1">
      <c r="A1752" t="s">
        <v>1493</v>
      </c>
      <c r="C1752" s="65" t="s">
        <v>1497</v>
      </c>
      <c r="D1752" s="170"/>
      <c r="E1752" s="242"/>
      <c r="F1752" s="224"/>
      <c r="G1752" s="175"/>
      <c r="H1752" s="176"/>
      <c r="I1752" s="176"/>
      <c r="J1752" s="65"/>
      <c r="K1752" s="170"/>
    </row>
    <row r="1753" spans="1:13" hidden="1" outlineLevel="1">
      <c r="A1753" t="s">
        <v>1494</v>
      </c>
      <c r="C1753">
        <f>+C1742</f>
        <v>0</v>
      </c>
      <c r="D1753" s="65"/>
      <c r="E1753" s="242"/>
      <c r="F1753" s="224"/>
      <c r="G1753" s="175"/>
      <c r="H1753" s="176"/>
      <c r="I1753" s="176"/>
      <c r="J1753" s="65"/>
      <c r="K1753" s="170"/>
    </row>
    <row r="1754" spans="1:13" hidden="1" outlineLevel="1">
      <c r="A1754" t="s">
        <v>1496</v>
      </c>
      <c r="C1754" s="255"/>
      <c r="D1754" s="65"/>
      <c r="E1754" s="242"/>
      <c r="F1754" s="224"/>
      <c r="G1754" s="175"/>
      <c r="H1754" s="176"/>
      <c r="I1754" s="176"/>
      <c r="J1754" s="65"/>
      <c r="K1754" s="170"/>
    </row>
    <row r="1755" spans="1:13" hidden="1" outlineLevel="1">
      <c r="A1755" t="s">
        <v>1498</v>
      </c>
      <c r="C1755" s="255"/>
      <c r="D1755" s="65"/>
      <c r="E1755" s="242"/>
      <c r="F1755" s="224"/>
      <c r="G1755" s="175"/>
      <c r="H1755" s="176"/>
      <c r="I1755" s="176"/>
      <c r="J1755" s="65"/>
      <c r="K1755" s="170"/>
    </row>
    <row r="1756" spans="1:13" hidden="1" outlineLevel="1">
      <c r="A1756" t="s">
        <v>1499</v>
      </c>
      <c r="C1756" s="260"/>
      <c r="D1756" s="65"/>
      <c r="E1756" s="242"/>
      <c r="F1756" s="224"/>
      <c r="G1756" s="175"/>
      <c r="H1756" s="176"/>
      <c r="I1756" s="176"/>
      <c r="J1756" s="65"/>
      <c r="K1756" s="170"/>
    </row>
    <row r="1757" spans="1:13" hidden="1" outlineLevel="1">
      <c r="A1757" t="s">
        <v>1500</v>
      </c>
      <c r="C1757" s="261"/>
      <c r="D1757" s="65"/>
      <c r="E1757" s="242"/>
      <c r="F1757" s="224"/>
      <c r="G1757" s="175"/>
      <c r="H1757" s="176"/>
      <c r="I1757" s="176"/>
      <c r="J1757" s="65"/>
      <c r="K1757" s="170"/>
    </row>
    <row r="1758" spans="1:13" hidden="1" outlineLevel="1">
      <c r="A1758" t="s">
        <v>1501</v>
      </c>
      <c r="C1758" s="261"/>
      <c r="D1758" s="65"/>
      <c r="E1758" s="242"/>
      <c r="F1758" s="224"/>
      <c r="G1758" s="175"/>
      <c r="H1758" s="176"/>
      <c r="I1758" s="176"/>
      <c r="J1758" s="65"/>
      <c r="K1758" s="170"/>
    </row>
    <row r="1759" spans="1:13" hidden="1" outlineLevel="1">
      <c r="A1759" t="s">
        <v>1502</v>
      </c>
      <c r="C1759" s="261"/>
      <c r="D1759" s="65"/>
      <c r="E1759" s="242"/>
      <c r="F1759" s="224"/>
      <c r="G1759" s="175"/>
      <c r="H1759" s="176"/>
      <c r="I1759" s="176"/>
      <c r="J1759" s="65"/>
      <c r="K1759" s="170"/>
    </row>
    <row r="1760" spans="1:13" hidden="1" outlineLevel="1">
      <c r="A1760" t="s">
        <v>1503</v>
      </c>
      <c r="C1760" s="261"/>
      <c r="D1760" s="65"/>
      <c r="E1760" s="242"/>
      <c r="F1760" s="224"/>
      <c r="G1760" s="175"/>
      <c r="H1760" s="176"/>
      <c r="I1760" s="176"/>
      <c r="J1760" s="65"/>
      <c r="K1760" s="170"/>
    </row>
    <row r="1761" spans="1:13" hidden="1" outlineLevel="1">
      <c r="A1761" t="s">
        <v>1504</v>
      </c>
      <c r="C1761" s="261"/>
      <c r="D1761" s="65"/>
      <c r="E1761" s="242"/>
      <c r="F1761" s="224"/>
      <c r="G1761" s="175"/>
      <c r="H1761" s="176"/>
      <c r="I1761" s="176"/>
      <c r="J1761" s="65"/>
      <c r="K1761" s="170"/>
    </row>
    <row r="1762" spans="1:13" hidden="1" outlineLevel="1">
      <c r="A1762" t="s">
        <v>1505</v>
      </c>
      <c r="C1762" s="170" t="s">
        <v>1508</v>
      </c>
      <c r="D1762" s="65"/>
      <c r="E1762" s="242"/>
      <c r="F1762" s="224"/>
      <c r="G1762" s="175"/>
      <c r="H1762" s="176"/>
      <c r="I1762" s="176"/>
      <c r="J1762" s="65"/>
      <c r="K1762" s="170"/>
      <c r="M1762" t="s">
        <v>222</v>
      </c>
    </row>
    <row r="1763" spans="1:13" hidden="1" outlineLevel="1">
      <c r="A1763" t="s">
        <v>1506</v>
      </c>
      <c r="C1763" s="261"/>
      <c r="D1763" s="65"/>
      <c r="E1763" s="242"/>
      <c r="F1763" s="224"/>
      <c r="G1763" s="175"/>
      <c r="H1763" s="176"/>
      <c r="I1763" s="176"/>
      <c r="J1763" s="65"/>
      <c r="K1763" s="170"/>
    </row>
    <row r="1764" spans="1:13" hidden="1" outlineLevel="1">
      <c r="A1764" t="s">
        <v>1507</v>
      </c>
      <c r="C1764" s="261"/>
      <c r="D1764" s="65"/>
      <c r="E1764" s="242"/>
      <c r="F1764" s="224"/>
      <c r="G1764" s="175"/>
      <c r="H1764" s="176"/>
      <c r="I1764" s="176"/>
      <c r="J1764" s="65"/>
      <c r="K1764" s="170"/>
    </row>
    <row r="1765" spans="1:13" hidden="1" outlineLevel="1">
      <c r="A1765" t="s">
        <v>1509</v>
      </c>
      <c r="C1765" s="261"/>
      <c r="D1765" s="65"/>
      <c r="E1765" s="242"/>
      <c r="F1765" s="224"/>
      <c r="G1765" s="175"/>
      <c r="H1765" s="176"/>
      <c r="I1765" s="176"/>
      <c r="J1765" s="65"/>
      <c r="K1765" s="170"/>
    </row>
    <row r="1766" spans="1:13" hidden="1" outlineLevel="1">
      <c r="A1766" t="s">
        <v>1510</v>
      </c>
      <c r="C1766" s="262"/>
      <c r="D1766" s="65"/>
      <c r="E1766" s="242"/>
      <c r="F1766" s="224"/>
      <c r="G1766" s="175"/>
      <c r="H1766" s="176"/>
      <c r="I1766" s="176"/>
      <c r="J1766" s="65"/>
      <c r="K1766" s="170"/>
    </row>
    <row r="1767" spans="1:13" hidden="1" outlineLevel="1">
      <c r="A1767" t="s">
        <v>1511</v>
      </c>
      <c r="C1767" s="255"/>
      <c r="D1767" s="65"/>
      <c r="E1767" s="242"/>
      <c r="F1767" s="224"/>
      <c r="G1767" s="175"/>
      <c r="H1767" s="176"/>
      <c r="I1767" s="176"/>
      <c r="J1767" s="65"/>
      <c r="K1767" s="170"/>
    </row>
    <row r="1768" spans="1:13" hidden="1" outlineLevel="1">
      <c r="A1768" t="s">
        <v>1512</v>
      </c>
      <c r="C1768" s="65" t="s">
        <v>1515</v>
      </c>
      <c r="D1768" s="65"/>
      <c r="E1768" s="242"/>
      <c r="F1768" s="224"/>
      <c r="G1768" s="175"/>
      <c r="H1768" s="176"/>
      <c r="I1768" s="176"/>
      <c r="J1768" s="65"/>
      <c r="K1768" s="170"/>
    </row>
    <row r="1769" spans="1:13" hidden="1" outlineLevel="1">
      <c r="A1769" t="s">
        <v>1513</v>
      </c>
      <c r="C1769" s="255"/>
      <c r="D1769" s="65"/>
      <c r="E1769" s="242"/>
      <c r="F1769" s="224"/>
      <c r="G1769" s="175"/>
      <c r="H1769" s="176"/>
      <c r="I1769" s="176"/>
      <c r="J1769" s="65"/>
      <c r="K1769" s="170"/>
      <c r="M1769" t="s">
        <v>222</v>
      </c>
    </row>
    <row r="1770" spans="1:13" hidden="1" outlineLevel="1">
      <c r="A1770" t="s">
        <v>1514</v>
      </c>
      <c r="C1770" s="255"/>
      <c r="D1770" s="65"/>
      <c r="E1770" s="242"/>
      <c r="F1770" s="224"/>
      <c r="G1770" s="175"/>
      <c r="H1770" s="176"/>
      <c r="I1770" s="176"/>
      <c r="J1770" s="65"/>
      <c r="K1770" s="170"/>
    </row>
    <row r="1771" spans="1:13" hidden="1" outlineLevel="1">
      <c r="A1771" t="s">
        <v>1516</v>
      </c>
      <c r="C1771" s="255"/>
      <c r="D1771" s="65"/>
      <c r="E1771" s="242"/>
      <c r="F1771" s="224"/>
      <c r="G1771" s="175"/>
      <c r="H1771" s="176"/>
      <c r="I1771" s="176"/>
      <c r="J1771" s="65"/>
      <c r="K1771" s="170"/>
    </row>
    <row r="1772" spans="1:13" hidden="1" outlineLevel="1">
      <c r="A1772" t="s">
        <v>1517</v>
      </c>
      <c r="C1772" s="255"/>
      <c r="D1772" s="65"/>
      <c r="E1772" s="242"/>
      <c r="F1772" s="224"/>
      <c r="G1772" s="175"/>
      <c r="H1772" s="176"/>
      <c r="I1772" s="176"/>
      <c r="J1772" s="65"/>
      <c r="K1772" s="170"/>
    </row>
    <row r="1773" spans="1:13" hidden="1" outlineLevel="1">
      <c r="A1773" t="s">
        <v>1518</v>
      </c>
      <c r="C1773" s="255"/>
      <c r="D1773" s="65"/>
      <c r="E1773" s="242"/>
      <c r="F1773" s="224"/>
      <c r="G1773" s="175"/>
      <c r="H1773" s="176"/>
      <c r="I1773" s="176"/>
      <c r="J1773" s="65"/>
      <c r="K1773" s="170"/>
    </row>
    <row r="1774" spans="1:13" hidden="1" outlineLevel="1">
      <c r="A1774" t="s">
        <v>1519</v>
      </c>
      <c r="C1774" s="255"/>
      <c r="D1774" s="65"/>
      <c r="E1774" s="242"/>
      <c r="F1774" s="224"/>
      <c r="G1774" s="175"/>
      <c r="H1774" s="176"/>
      <c r="I1774" s="176"/>
      <c r="J1774" s="65"/>
      <c r="K1774" s="170"/>
    </row>
    <row r="1775" spans="1:13" hidden="1" outlineLevel="1">
      <c r="A1775" t="s">
        <v>1520</v>
      </c>
      <c r="C1775" s="255"/>
      <c r="D1775" s="65"/>
      <c r="E1775" s="242"/>
      <c r="F1775" s="224"/>
      <c r="G1775" s="175"/>
      <c r="H1775" s="176"/>
      <c r="I1775" s="176"/>
      <c r="J1775" s="65"/>
      <c r="K1775" s="170"/>
    </row>
    <row r="1776" spans="1:13" hidden="1" outlineLevel="1">
      <c r="A1776" t="s">
        <v>1521</v>
      </c>
      <c r="C1776" s="255"/>
      <c r="D1776" s="65"/>
      <c r="E1776" s="242"/>
      <c r="F1776" s="224"/>
      <c r="G1776" s="175"/>
      <c r="H1776" s="176"/>
      <c r="I1776" s="176"/>
      <c r="J1776" s="65"/>
      <c r="K1776" s="170"/>
    </row>
    <row r="1777" spans="1:13" collapsed="1">
      <c r="A1777" t="s">
        <v>1522</v>
      </c>
      <c r="B1777" s="255" t="s">
        <v>1523</v>
      </c>
      <c r="D1777" s="65"/>
      <c r="E1777" s="242"/>
      <c r="F1777" s="224"/>
      <c r="G1777" s="175"/>
      <c r="H1777" s="176"/>
      <c r="I1777" s="178">
        <v>1</v>
      </c>
      <c r="J1777" s="65"/>
      <c r="K1777" s="170"/>
      <c r="L1777" s="166">
        <f>I1777</f>
        <v>1</v>
      </c>
      <c r="M1777" t="s">
        <v>222</v>
      </c>
    </row>
    <row r="1778" spans="1:13">
      <c r="C1778" s="255"/>
      <c r="D1778" s="65"/>
      <c r="E1778" s="209"/>
      <c r="F1778" s="96"/>
      <c r="G1778" s="163"/>
      <c r="H1778" s="164"/>
      <c r="I1778" s="164"/>
      <c r="J1778" s="65"/>
      <c r="K1778" s="170"/>
    </row>
    <row r="1779" spans="1:13">
      <c r="A1779" s="154"/>
      <c r="B1779" s="154" t="s">
        <v>214</v>
      </c>
      <c r="C1779" s="155"/>
      <c r="D1779" s="194"/>
      <c r="E1779" s="233"/>
      <c r="F1779" s="222"/>
      <c r="G1779" s="159"/>
      <c r="H1779" s="160"/>
      <c r="I1779" s="160"/>
      <c r="J1779" s="194"/>
      <c r="K1779" s="168"/>
      <c r="L1779" s="154"/>
      <c r="M1779" s="154"/>
    </row>
    <row r="1780" spans="1:13" hidden="1" outlineLevel="1">
      <c r="C1780" s="65"/>
      <c r="D1780" s="65"/>
      <c r="E1780" s="209"/>
      <c r="F1780" s="96"/>
      <c r="G1780" s="163"/>
      <c r="H1780" s="164"/>
      <c r="I1780" s="164"/>
      <c r="J1780" s="65"/>
      <c r="K1780" s="170"/>
    </row>
    <row r="1781" spans="1:13" hidden="1" outlineLevel="1">
      <c r="A1781" s="104"/>
      <c r="C1781" s="105" t="s">
        <v>37</v>
      </c>
      <c r="D1781" s="65"/>
      <c r="E1781" s="209"/>
      <c r="F1781" s="96"/>
      <c r="G1781" s="163"/>
      <c r="H1781" s="164"/>
      <c r="I1781" s="164"/>
      <c r="J1781" s="65"/>
      <c r="K1781" s="170"/>
    </row>
    <row r="1782" spans="1:13" hidden="1" outlineLevel="1">
      <c r="C1782" s="65"/>
      <c r="D1782" s="65"/>
      <c r="E1782" s="209"/>
      <c r="F1782" s="96"/>
      <c r="G1782" s="163"/>
      <c r="H1782" s="164"/>
      <c r="I1782" s="164"/>
      <c r="J1782" s="65"/>
      <c r="K1782" s="170"/>
    </row>
    <row r="1783" spans="1:13" hidden="1" outlineLevel="1">
      <c r="C1783" s="65" t="s">
        <v>462</v>
      </c>
      <c r="D1783" s="65"/>
      <c r="E1783" s="209"/>
      <c r="F1783" s="96"/>
      <c r="G1783" s="163"/>
      <c r="H1783" s="164"/>
      <c r="I1783" s="164"/>
      <c r="J1783" s="65"/>
      <c r="K1783" s="170"/>
    </row>
    <row r="1784" spans="1:13" hidden="1" outlineLevel="1">
      <c r="C1784" s="65" t="s">
        <v>1524</v>
      </c>
      <c r="D1784" s="65"/>
      <c r="E1784" s="209"/>
      <c r="F1784" s="96"/>
      <c r="G1784" s="163"/>
      <c r="H1784" s="164"/>
      <c r="I1784" s="164"/>
      <c r="J1784" s="65"/>
      <c r="K1784" s="170"/>
    </row>
    <row r="1785" spans="1:13" hidden="1" outlineLevel="1">
      <c r="C1785" s="65" t="s">
        <v>1525</v>
      </c>
      <c r="D1785" s="65"/>
      <c r="E1785" s="209"/>
      <c r="F1785" s="96"/>
      <c r="G1785" s="163"/>
      <c r="H1785" s="164"/>
      <c r="I1785" s="164"/>
      <c r="J1785" s="65"/>
      <c r="K1785" s="170"/>
    </row>
    <row r="1786" spans="1:13" hidden="1" outlineLevel="1">
      <c r="C1786" s="65" t="s">
        <v>1526</v>
      </c>
      <c r="D1786" s="65"/>
      <c r="E1786" s="209"/>
      <c r="F1786" s="96"/>
      <c r="G1786" s="163"/>
      <c r="H1786" s="164"/>
      <c r="I1786" s="164"/>
      <c r="J1786" s="65"/>
      <c r="K1786" s="170"/>
    </row>
    <row r="1787" spans="1:13" hidden="1" outlineLevel="1">
      <c r="C1787" s="65"/>
      <c r="D1787" s="65"/>
      <c r="E1787" s="209"/>
      <c r="F1787" s="96"/>
      <c r="G1787" s="163"/>
      <c r="H1787" s="164"/>
      <c r="I1787" s="164"/>
      <c r="J1787" s="65"/>
      <c r="K1787" s="170"/>
    </row>
    <row r="1788" spans="1:13" hidden="1" outlineLevel="1">
      <c r="C1788" s="65"/>
      <c r="D1788" s="65"/>
      <c r="E1788" s="209"/>
      <c r="F1788" s="96"/>
      <c r="G1788" s="163"/>
      <c r="H1788" s="164"/>
      <c r="I1788" s="164"/>
      <c r="J1788" s="65"/>
      <c r="K1788" s="170"/>
    </row>
    <row r="1789" spans="1:13" hidden="1" outlineLevel="1">
      <c r="C1789" s="65" t="s">
        <v>1527</v>
      </c>
      <c r="D1789" s="65"/>
      <c r="E1789" s="209"/>
      <c r="F1789" s="96"/>
      <c r="G1789" s="163"/>
      <c r="H1789" s="164"/>
      <c r="I1789" s="164"/>
      <c r="J1789" s="65"/>
      <c r="K1789" s="170"/>
      <c r="M1789" t="s">
        <v>82</v>
      </c>
    </row>
    <row r="1790" spans="1:13" hidden="1" outlineLevel="1">
      <c r="C1790" s="65"/>
      <c r="D1790" s="65"/>
      <c r="E1790" s="209"/>
      <c r="F1790" s="96"/>
      <c r="G1790" s="163"/>
      <c r="H1790" s="164"/>
      <c r="I1790" s="164"/>
      <c r="J1790" s="65"/>
      <c r="K1790" s="170"/>
    </row>
    <row r="1791" spans="1:13" hidden="1" outlineLevel="1">
      <c r="C1791" s="65" t="s">
        <v>1528</v>
      </c>
      <c r="D1791" s="65"/>
      <c r="E1791" s="209"/>
      <c r="F1791" s="96"/>
      <c r="G1791" s="163"/>
      <c r="H1791" s="164"/>
      <c r="I1791" s="164"/>
      <c r="J1791" s="65"/>
      <c r="K1791" s="170"/>
      <c r="M1791" t="s">
        <v>82</v>
      </c>
    </row>
    <row r="1792" spans="1:13" hidden="1" outlineLevel="1">
      <c r="C1792" s="65"/>
      <c r="D1792" s="65"/>
      <c r="E1792" s="209"/>
      <c r="F1792" s="96"/>
      <c r="G1792" s="163"/>
      <c r="H1792" s="164"/>
      <c r="I1792" s="164"/>
      <c r="J1792" s="65"/>
      <c r="K1792" s="170"/>
    </row>
    <row r="1793" spans="3:13" hidden="1" outlineLevel="1">
      <c r="C1793" s="65" t="s">
        <v>1529</v>
      </c>
      <c r="D1793" s="65"/>
      <c r="E1793" s="209"/>
      <c r="F1793" s="96"/>
      <c r="G1793" s="163"/>
      <c r="H1793" s="164"/>
      <c r="I1793" s="164"/>
      <c r="J1793" s="65"/>
      <c r="K1793" s="170"/>
      <c r="M1793" t="s">
        <v>82</v>
      </c>
    </row>
    <row r="1794" spans="3:13" hidden="1" outlineLevel="1">
      <c r="C1794" s="65"/>
      <c r="D1794" s="65"/>
      <c r="E1794" s="209"/>
      <c r="F1794" s="96"/>
      <c r="G1794" s="163"/>
      <c r="H1794" s="164"/>
      <c r="I1794" s="164"/>
      <c r="J1794" s="65"/>
      <c r="K1794" s="170"/>
    </row>
    <row r="1795" spans="3:13" hidden="1" outlineLevel="1">
      <c r="C1795" s="65" t="s">
        <v>1530</v>
      </c>
      <c r="D1795" s="65"/>
      <c r="E1795" s="209"/>
      <c r="F1795" s="96"/>
      <c r="G1795" s="163"/>
      <c r="H1795" s="164"/>
      <c r="I1795" s="164"/>
      <c r="J1795" s="65"/>
      <c r="K1795" s="170"/>
      <c r="M1795" t="s">
        <v>82</v>
      </c>
    </row>
    <row r="1796" spans="3:13" hidden="1" outlineLevel="1">
      <c r="C1796" s="65"/>
      <c r="D1796" s="65"/>
      <c r="E1796" s="209"/>
      <c r="F1796" s="96"/>
      <c r="G1796" s="163"/>
      <c r="H1796" s="164"/>
      <c r="I1796" s="164"/>
      <c r="J1796" s="65"/>
      <c r="K1796" s="170"/>
    </row>
    <row r="1797" spans="3:13" hidden="1" outlineLevel="1">
      <c r="C1797" s="65" t="s">
        <v>1531</v>
      </c>
      <c r="D1797" s="65"/>
      <c r="E1797" s="209"/>
      <c r="F1797" s="96"/>
      <c r="G1797" s="163"/>
      <c r="H1797" s="164"/>
      <c r="I1797" s="164"/>
      <c r="J1797" s="65"/>
      <c r="K1797" s="170"/>
      <c r="M1797" t="s">
        <v>82</v>
      </c>
    </row>
    <row r="1798" spans="3:13" hidden="1" outlineLevel="1">
      <c r="C1798" s="65"/>
      <c r="D1798" s="65"/>
      <c r="E1798" s="209"/>
      <c r="F1798" s="96"/>
      <c r="G1798" s="163"/>
      <c r="H1798" s="164"/>
      <c r="I1798" s="164"/>
      <c r="J1798" s="65"/>
      <c r="K1798" s="170"/>
    </row>
    <row r="1799" spans="3:13" hidden="1" outlineLevel="1">
      <c r="C1799" s="65" t="s">
        <v>1532</v>
      </c>
      <c r="D1799" s="65"/>
      <c r="E1799" s="209"/>
      <c r="F1799" s="96"/>
      <c r="G1799" s="163"/>
      <c r="H1799" s="164"/>
      <c r="I1799" s="164"/>
      <c r="J1799" s="65"/>
      <c r="K1799" s="170"/>
      <c r="M1799" t="s">
        <v>82</v>
      </c>
    </row>
    <row r="1800" spans="3:13" hidden="1" outlineLevel="1">
      <c r="C1800" s="65"/>
      <c r="D1800" s="65"/>
      <c r="E1800" s="209"/>
      <c r="F1800" s="96"/>
      <c r="G1800" s="163"/>
      <c r="H1800" s="164"/>
      <c r="I1800" s="164"/>
      <c r="J1800" s="65"/>
      <c r="K1800" s="170"/>
    </row>
    <row r="1801" spans="3:13" hidden="1" outlineLevel="1">
      <c r="C1801" s="65" t="s">
        <v>1533</v>
      </c>
      <c r="D1801" s="65"/>
      <c r="E1801" s="209"/>
      <c r="F1801" s="96"/>
      <c r="G1801" s="163"/>
      <c r="H1801" s="164"/>
      <c r="I1801" s="164"/>
      <c r="J1801" s="65"/>
      <c r="K1801" s="170"/>
    </row>
    <row r="1802" spans="3:13" hidden="1" outlineLevel="1">
      <c r="C1802" s="65" t="s">
        <v>1534</v>
      </c>
      <c r="D1802" s="65"/>
      <c r="E1802" s="209"/>
      <c r="F1802" s="96"/>
      <c r="G1802" s="163"/>
      <c r="H1802" s="164"/>
      <c r="I1802" s="164"/>
      <c r="J1802" s="65"/>
      <c r="K1802" s="170"/>
      <c r="M1802" t="s">
        <v>222</v>
      </c>
    </row>
    <row r="1803" spans="3:13" hidden="1" outlineLevel="1">
      <c r="C1803" s="65" t="s">
        <v>1535</v>
      </c>
      <c r="D1803" s="65"/>
      <c r="E1803" s="209"/>
      <c r="F1803" s="96"/>
      <c r="G1803" s="163"/>
      <c r="H1803" s="164"/>
      <c r="I1803" s="164"/>
      <c r="J1803" s="65"/>
      <c r="K1803" s="170"/>
      <c r="M1803" t="s">
        <v>222</v>
      </c>
    </row>
    <row r="1804" spans="3:13" hidden="1" outlineLevel="1">
      <c r="C1804" s="65" t="s">
        <v>1536</v>
      </c>
      <c r="D1804" s="65"/>
      <c r="E1804" s="209"/>
      <c r="F1804" s="96"/>
      <c r="G1804" s="163"/>
      <c r="H1804" s="164"/>
      <c r="I1804" s="164"/>
      <c r="J1804" s="65"/>
      <c r="K1804" s="170"/>
      <c r="M1804" t="s">
        <v>222</v>
      </c>
    </row>
    <row r="1805" spans="3:13" hidden="1" outlineLevel="1">
      <c r="C1805" s="65"/>
      <c r="D1805" s="65"/>
      <c r="E1805" s="209"/>
      <c r="F1805" s="96"/>
      <c r="G1805" s="163"/>
      <c r="H1805" s="164"/>
      <c r="I1805" s="164"/>
      <c r="J1805" s="65"/>
      <c r="K1805" s="170"/>
    </row>
    <row r="1806" spans="3:13" hidden="1" outlineLevel="1">
      <c r="C1806" s="65" t="s">
        <v>1537</v>
      </c>
      <c r="D1806" s="65"/>
      <c r="E1806" s="209"/>
      <c r="F1806" s="96"/>
      <c r="G1806" s="163"/>
      <c r="H1806" s="164"/>
      <c r="I1806" s="164"/>
      <c r="J1806" s="65"/>
      <c r="K1806" s="170"/>
      <c r="M1806" t="s">
        <v>222</v>
      </c>
    </row>
    <row r="1807" spans="3:13" hidden="1" outlineLevel="1">
      <c r="C1807" s="65" t="s">
        <v>1538</v>
      </c>
      <c r="D1807" s="65"/>
      <c r="E1807" s="209"/>
      <c r="F1807" s="96"/>
      <c r="G1807" s="163"/>
      <c r="H1807" s="164"/>
      <c r="I1807" s="164"/>
      <c r="J1807" s="65"/>
      <c r="K1807" s="170"/>
      <c r="M1807" t="s">
        <v>222</v>
      </c>
    </row>
    <row r="1808" spans="3:13" hidden="1" outlineLevel="1">
      <c r="C1808" s="65" t="s">
        <v>1539</v>
      </c>
      <c r="D1808" s="65"/>
      <c r="E1808" s="209"/>
      <c r="F1808" s="96"/>
      <c r="G1808" s="163"/>
      <c r="H1808" s="164"/>
      <c r="I1808" s="164"/>
      <c r="J1808" s="65"/>
      <c r="K1808" s="170"/>
      <c r="M1808" t="s">
        <v>222</v>
      </c>
    </row>
    <row r="1809" spans="1:13" hidden="1" outlineLevel="1">
      <c r="C1809" s="65"/>
      <c r="D1809" s="65"/>
      <c r="E1809" s="209"/>
      <c r="F1809" s="96"/>
      <c r="G1809" s="163"/>
      <c r="H1809" s="164"/>
      <c r="I1809" s="164"/>
      <c r="J1809" s="65"/>
      <c r="K1809" s="170"/>
    </row>
    <row r="1810" spans="1:13" hidden="1" outlineLevel="1">
      <c r="C1810" s="65" t="s">
        <v>1540</v>
      </c>
      <c r="D1810" s="65"/>
      <c r="E1810" s="209"/>
      <c r="F1810" s="96"/>
      <c r="G1810" s="163"/>
      <c r="H1810" s="164"/>
      <c r="I1810" s="164"/>
      <c r="J1810" s="65"/>
      <c r="K1810" s="170"/>
      <c r="M1810" t="s">
        <v>222</v>
      </c>
    </row>
    <row r="1811" spans="1:13" hidden="1" outlineLevel="1">
      <c r="C1811" s="65" t="s">
        <v>1541</v>
      </c>
      <c r="D1811" s="65"/>
      <c r="E1811" s="209"/>
      <c r="F1811" s="96"/>
      <c r="G1811" s="163"/>
      <c r="H1811" s="164"/>
      <c r="I1811" s="164"/>
      <c r="J1811" s="65"/>
      <c r="K1811" s="170"/>
      <c r="M1811" t="s">
        <v>222</v>
      </c>
    </row>
    <row r="1812" spans="1:13" hidden="1" outlineLevel="1">
      <c r="C1812" s="65" t="s">
        <v>1542</v>
      </c>
      <c r="D1812" s="65"/>
      <c r="E1812" s="209"/>
      <c r="F1812" s="96"/>
      <c r="G1812" s="163"/>
      <c r="H1812" s="164"/>
      <c r="I1812" s="164"/>
      <c r="J1812" s="65"/>
      <c r="K1812" s="170"/>
      <c r="M1812" t="s">
        <v>222</v>
      </c>
    </row>
    <row r="1813" spans="1:13" hidden="1" outlineLevel="1">
      <c r="C1813" s="65"/>
      <c r="D1813" s="65"/>
      <c r="E1813" s="209"/>
      <c r="F1813" s="96"/>
      <c r="G1813" s="163"/>
      <c r="H1813" s="164"/>
      <c r="I1813" s="164"/>
      <c r="J1813" s="65"/>
      <c r="K1813" s="170"/>
    </row>
    <row r="1814" spans="1:13" hidden="1" outlineLevel="1">
      <c r="C1814" s="65" t="s">
        <v>1543</v>
      </c>
      <c r="D1814" s="65"/>
      <c r="E1814" s="209"/>
      <c r="F1814" s="96"/>
      <c r="G1814" s="163"/>
      <c r="H1814" s="164"/>
      <c r="I1814" s="164"/>
      <c r="J1814" s="65"/>
      <c r="K1814" s="170"/>
      <c r="M1814" t="s">
        <v>222</v>
      </c>
    </row>
    <row r="1815" spans="1:13" hidden="1" outlineLevel="1">
      <c r="C1815" s="65" t="s">
        <v>1544</v>
      </c>
      <c r="D1815" s="65"/>
      <c r="E1815" s="209"/>
      <c r="F1815" s="96"/>
      <c r="G1815" s="163"/>
      <c r="H1815" s="164"/>
      <c r="I1815" s="164"/>
      <c r="J1815" s="65"/>
      <c r="K1815" s="170"/>
      <c r="M1815" t="s">
        <v>222</v>
      </c>
    </row>
    <row r="1816" spans="1:13" hidden="1" outlineLevel="1">
      <c r="C1816" s="65" t="s">
        <v>1545</v>
      </c>
      <c r="D1816" s="65"/>
      <c r="E1816" s="209"/>
      <c r="F1816" s="96"/>
      <c r="G1816" s="163"/>
      <c r="H1816" s="164"/>
      <c r="I1816" s="164"/>
      <c r="J1816" s="65"/>
      <c r="K1816" s="170"/>
      <c r="M1816" t="s">
        <v>222</v>
      </c>
    </row>
    <row r="1817" spans="1:13" hidden="1" outlineLevel="1">
      <c r="C1817" s="65"/>
      <c r="D1817" s="65"/>
      <c r="E1817" s="209"/>
      <c r="F1817" s="96"/>
      <c r="G1817" s="163"/>
      <c r="H1817" s="164"/>
      <c r="I1817" s="164"/>
      <c r="J1817" s="65"/>
      <c r="K1817" s="170"/>
    </row>
    <row r="1818" spans="1:13" hidden="1" outlineLevel="1">
      <c r="C1818" s="65" t="s">
        <v>1546</v>
      </c>
      <c r="D1818" s="65"/>
      <c r="E1818" s="209"/>
      <c r="F1818" s="96"/>
      <c r="G1818" s="163"/>
      <c r="H1818" s="164"/>
      <c r="I1818" s="164"/>
      <c r="J1818" s="65"/>
      <c r="K1818" s="170"/>
      <c r="M1818" t="s">
        <v>222</v>
      </c>
    </row>
    <row r="1819" spans="1:13" hidden="1" outlineLevel="1">
      <c r="C1819" s="65"/>
      <c r="D1819" s="65"/>
      <c r="E1819" s="209"/>
      <c r="F1819" s="96"/>
      <c r="G1819" s="163"/>
      <c r="H1819" s="164"/>
      <c r="I1819" s="164"/>
      <c r="J1819" s="65"/>
      <c r="K1819" s="170"/>
    </row>
    <row r="1820" spans="1:13" hidden="1" outlineLevel="1">
      <c r="C1820" s="65"/>
      <c r="D1820" s="65"/>
      <c r="E1820" s="209"/>
      <c r="F1820" s="96"/>
      <c r="G1820" s="163"/>
      <c r="H1820" s="164"/>
      <c r="I1820" s="164"/>
      <c r="J1820" s="65"/>
      <c r="K1820" s="170"/>
    </row>
    <row r="1821" spans="1:13" hidden="1" outlineLevel="1">
      <c r="C1821" s="65"/>
      <c r="D1821" s="65"/>
      <c r="E1821" s="209"/>
      <c r="F1821" s="96"/>
      <c r="G1821" s="163"/>
      <c r="H1821" s="164"/>
      <c r="I1821" s="164"/>
      <c r="J1821" s="65"/>
      <c r="K1821" s="170"/>
    </row>
    <row r="1822" spans="1:13" hidden="1" outlineLevel="1">
      <c r="C1822" s="65"/>
      <c r="D1822" s="65"/>
      <c r="E1822" s="209"/>
      <c r="F1822" s="96"/>
      <c r="G1822" s="163"/>
      <c r="H1822" s="164"/>
      <c r="I1822" s="164"/>
      <c r="J1822" s="65"/>
      <c r="K1822" s="170"/>
    </row>
    <row r="1823" spans="1:13" hidden="1" outlineLevel="1">
      <c r="A1823" s="154"/>
      <c r="B1823" s="154" t="s">
        <v>214</v>
      </c>
      <c r="C1823" s="155"/>
      <c r="D1823" s="194"/>
      <c r="E1823" s="233"/>
      <c r="F1823" s="222"/>
      <c r="G1823" s="159"/>
      <c r="H1823" s="160"/>
      <c r="I1823" s="160"/>
      <c r="J1823" s="194"/>
      <c r="K1823" s="168"/>
      <c r="L1823" s="154"/>
      <c r="M1823" s="154"/>
    </row>
    <row r="1824" spans="1:13" hidden="1" outlineLevel="1" collapsed="1">
      <c r="C1824" s="65"/>
      <c r="D1824" s="65"/>
      <c r="E1824" s="209"/>
      <c r="F1824" s="96"/>
      <c r="G1824" s="163"/>
      <c r="H1824" s="164"/>
      <c r="I1824" s="164"/>
      <c r="J1824" s="65"/>
      <c r="K1824" s="170"/>
    </row>
    <row r="1825" spans="1:13" hidden="1" outlineLevel="1">
      <c r="A1825" s="104"/>
      <c r="C1825" s="105" t="s">
        <v>38</v>
      </c>
      <c r="D1825" s="65"/>
      <c r="E1825" s="209"/>
      <c r="F1825" s="96"/>
      <c r="G1825" s="163"/>
      <c r="H1825" s="164"/>
      <c r="I1825" s="164"/>
      <c r="J1825" s="65"/>
      <c r="K1825" s="170"/>
    </row>
    <row r="1826" spans="1:13" hidden="1" outlineLevel="1">
      <c r="C1826" s="65"/>
      <c r="D1826" s="65"/>
      <c r="E1826" s="209"/>
      <c r="F1826" s="96"/>
      <c r="G1826" s="163"/>
      <c r="H1826" s="164"/>
      <c r="I1826" s="164"/>
      <c r="J1826" s="65"/>
      <c r="K1826" s="170"/>
    </row>
    <row r="1827" spans="1:13" hidden="1" outlineLevel="1">
      <c r="C1827" s="239" t="s">
        <v>1547</v>
      </c>
      <c r="D1827" s="65"/>
      <c r="E1827" s="209"/>
      <c r="F1827" s="96"/>
      <c r="G1827" s="163"/>
      <c r="H1827" s="164"/>
      <c r="I1827" s="164"/>
      <c r="J1827" s="65"/>
      <c r="K1827" s="170"/>
      <c r="M1827" t="s">
        <v>222</v>
      </c>
    </row>
    <row r="1828" spans="1:13" hidden="1" outlineLevel="1">
      <c r="C1828" s="65"/>
      <c r="D1828" s="65"/>
      <c r="E1828" s="209"/>
      <c r="F1828" s="96"/>
      <c r="G1828" s="163"/>
      <c r="H1828" s="164"/>
      <c r="I1828" s="164"/>
      <c r="J1828" s="65"/>
      <c r="K1828" s="170"/>
    </row>
    <row r="1829" spans="1:13" hidden="1" outlineLevel="1">
      <c r="C1829" s="65" t="s">
        <v>1548</v>
      </c>
      <c r="D1829" s="65"/>
      <c r="E1829" s="209"/>
      <c r="F1829" s="96"/>
      <c r="G1829" s="163"/>
      <c r="H1829" s="164"/>
      <c r="I1829" s="164"/>
      <c r="J1829" s="65"/>
      <c r="K1829" s="170"/>
      <c r="M1829" t="s">
        <v>222</v>
      </c>
    </row>
    <row r="1830" spans="1:13" hidden="1" outlineLevel="1">
      <c r="C1830" s="65"/>
      <c r="D1830" s="65"/>
      <c r="E1830" s="209"/>
      <c r="F1830" s="96"/>
      <c r="G1830" s="163"/>
      <c r="H1830" s="164"/>
      <c r="I1830" s="164"/>
      <c r="J1830" s="65"/>
      <c r="K1830" s="170"/>
    </row>
    <row r="1831" spans="1:13" hidden="1" outlineLevel="1">
      <c r="C1831" s="65"/>
      <c r="D1831" s="65"/>
      <c r="E1831" s="209"/>
      <c r="F1831" s="96"/>
      <c r="G1831" s="163"/>
      <c r="H1831" s="164"/>
      <c r="I1831" s="164"/>
      <c r="J1831" s="65"/>
      <c r="K1831" s="170"/>
    </row>
    <row r="1832" spans="1:13" hidden="1" outlineLevel="1">
      <c r="C1832" s="65"/>
      <c r="D1832" s="65"/>
      <c r="E1832" s="209"/>
      <c r="F1832" s="96"/>
      <c r="G1832" s="163"/>
      <c r="H1832" s="164"/>
      <c r="I1832" s="164"/>
      <c r="J1832" s="65"/>
      <c r="K1832" s="170"/>
    </row>
    <row r="1833" spans="1:13" hidden="1" outlineLevel="1">
      <c r="C1833" s="65"/>
      <c r="D1833" s="65"/>
      <c r="E1833" s="209"/>
      <c r="F1833" s="96"/>
      <c r="G1833" s="163"/>
      <c r="H1833" s="164"/>
      <c r="I1833" s="164"/>
      <c r="J1833" s="65"/>
      <c r="K1833" s="170"/>
    </row>
    <row r="1834" spans="1:13" hidden="1" outlineLevel="1">
      <c r="C1834" s="65"/>
      <c r="D1834" s="65"/>
      <c r="E1834" s="209"/>
      <c r="F1834" s="96"/>
      <c r="G1834" s="163"/>
      <c r="H1834" s="164"/>
      <c r="I1834" s="164"/>
      <c r="J1834" s="65"/>
      <c r="K1834" s="170"/>
    </row>
    <row r="1835" spans="1:13" hidden="1" outlineLevel="1">
      <c r="A1835" s="154"/>
      <c r="B1835" s="154" t="s">
        <v>214</v>
      </c>
      <c r="C1835" s="155"/>
      <c r="D1835" s="194"/>
      <c r="E1835" s="233"/>
      <c r="F1835" s="222"/>
      <c r="G1835" s="159"/>
      <c r="H1835" s="160"/>
      <c r="I1835" s="160"/>
      <c r="J1835" s="194"/>
      <c r="K1835" s="168"/>
      <c r="L1835" s="154"/>
      <c r="M1835" s="154"/>
    </row>
    <row r="1836" spans="1:13" collapsed="1">
      <c r="C1836" s="65"/>
      <c r="D1836" s="65"/>
      <c r="E1836" s="209"/>
      <c r="F1836" s="96"/>
      <c r="G1836" s="163"/>
      <c r="H1836" s="164"/>
      <c r="I1836" s="164"/>
      <c r="J1836" s="65"/>
      <c r="K1836" s="170"/>
    </row>
    <row r="1837" spans="1:13">
      <c r="A1837" s="104"/>
      <c r="B1837" s="105" t="s">
        <v>39</v>
      </c>
      <c r="D1837" s="65"/>
      <c r="E1837" s="209"/>
      <c r="F1837" s="96"/>
      <c r="G1837" s="163"/>
      <c r="H1837" s="164"/>
      <c r="I1837" s="164"/>
      <c r="J1837" s="65"/>
      <c r="K1837" s="170"/>
    </row>
    <row r="1838" spans="1:13" hidden="1" outlineLevel="1">
      <c r="C1838" s="234" t="s">
        <v>462</v>
      </c>
      <c r="D1838" s="65"/>
      <c r="E1838" s="209"/>
      <c r="F1838" s="96"/>
      <c r="G1838" s="163"/>
      <c r="H1838" s="164"/>
      <c r="I1838" s="164"/>
      <c r="J1838" s="65"/>
      <c r="K1838" s="170"/>
    </row>
    <row r="1839" spans="1:13" hidden="1" outlineLevel="1">
      <c r="C1839" s="65" t="s">
        <v>1549</v>
      </c>
      <c r="D1839" s="65"/>
      <c r="E1839" s="209"/>
      <c r="F1839" s="96"/>
      <c r="G1839" s="163"/>
      <c r="H1839" s="164"/>
      <c r="I1839" s="164"/>
      <c r="J1839" s="65"/>
      <c r="K1839" s="170"/>
    </row>
    <row r="1840" spans="1:13" hidden="1" outlineLevel="1">
      <c r="C1840" s="65" t="s">
        <v>1550</v>
      </c>
      <c r="D1840" s="65"/>
      <c r="E1840" s="209"/>
      <c r="F1840" s="96"/>
      <c r="G1840" s="163"/>
      <c r="H1840" s="164"/>
      <c r="I1840" s="164"/>
      <c r="J1840" s="65"/>
      <c r="K1840" s="170"/>
    </row>
    <row r="1841" spans="1:13" hidden="1" outlineLevel="1">
      <c r="C1841" s="65" t="s">
        <v>1551</v>
      </c>
      <c r="D1841" s="65"/>
      <c r="E1841" s="209"/>
      <c r="F1841" s="96"/>
      <c r="G1841" s="163"/>
      <c r="H1841" s="164"/>
      <c r="I1841" s="164"/>
      <c r="J1841" s="65"/>
      <c r="K1841" s="170"/>
    </row>
    <row r="1842" spans="1:13" hidden="1" outlineLevel="1">
      <c r="C1842" s="65" t="s">
        <v>1552</v>
      </c>
      <c r="D1842" s="65"/>
      <c r="E1842" s="209"/>
      <c r="F1842" s="96"/>
      <c r="G1842" s="163"/>
      <c r="H1842" s="164"/>
      <c r="I1842" s="164"/>
      <c r="J1842" s="65"/>
      <c r="K1842" s="170"/>
    </row>
    <row r="1843" spans="1:13" hidden="1" outlineLevel="1">
      <c r="C1843" s="65"/>
      <c r="D1843" s="65"/>
      <c r="E1843" s="209"/>
      <c r="F1843" s="96"/>
      <c r="G1843" s="163"/>
      <c r="H1843" s="164"/>
      <c r="I1843" s="164"/>
      <c r="J1843" s="65"/>
      <c r="K1843" s="170"/>
    </row>
    <row r="1844" spans="1:13" hidden="1" outlineLevel="1">
      <c r="C1844" s="65" t="s">
        <v>1553</v>
      </c>
      <c r="D1844" s="65"/>
      <c r="E1844" s="209"/>
      <c r="F1844" s="96"/>
      <c r="G1844" s="163"/>
      <c r="H1844" s="164"/>
      <c r="I1844" s="164"/>
      <c r="J1844" s="65"/>
      <c r="K1844" s="170"/>
    </row>
    <row r="1845" spans="1:13" hidden="1" outlineLevel="1">
      <c r="C1845" s="65" t="s">
        <v>1554</v>
      </c>
      <c r="D1845" s="65"/>
      <c r="E1845" s="209"/>
      <c r="F1845" s="96"/>
      <c r="G1845" s="163"/>
      <c r="H1845" s="164"/>
      <c r="I1845" s="164"/>
      <c r="J1845" s="65"/>
      <c r="K1845" s="170"/>
    </row>
    <row r="1846" spans="1:13" hidden="1" outlineLevel="1">
      <c r="C1846" s="65" t="s">
        <v>1555</v>
      </c>
      <c r="D1846" s="65"/>
      <c r="E1846" s="209"/>
      <c r="F1846" s="96"/>
      <c r="G1846" s="163"/>
      <c r="H1846" s="164"/>
      <c r="I1846" s="164"/>
      <c r="J1846" s="65"/>
      <c r="K1846" s="170"/>
    </row>
    <row r="1847" spans="1:13" hidden="1" outlineLevel="1">
      <c r="C1847" s="65" t="s">
        <v>1556</v>
      </c>
      <c r="D1847" s="65"/>
      <c r="E1847" s="209"/>
      <c r="F1847" s="96"/>
      <c r="G1847" s="163"/>
      <c r="H1847" s="164"/>
      <c r="I1847" s="164"/>
      <c r="J1847" s="65"/>
      <c r="K1847" s="170"/>
    </row>
    <row r="1848" spans="1:13" hidden="1" outlineLevel="1">
      <c r="C1848" s="65"/>
      <c r="D1848" s="65"/>
      <c r="E1848" s="209"/>
      <c r="F1848" s="96"/>
      <c r="G1848" s="163"/>
      <c r="H1848" s="164"/>
      <c r="I1848" s="164"/>
      <c r="J1848" s="65"/>
      <c r="K1848" s="170"/>
    </row>
    <row r="1849" spans="1:13" hidden="1" outlineLevel="1">
      <c r="C1849" s="65"/>
      <c r="D1849" s="65"/>
      <c r="E1849" s="209"/>
      <c r="F1849" s="96"/>
      <c r="G1849" s="163"/>
      <c r="H1849" s="164"/>
      <c r="I1849" s="164"/>
      <c r="J1849" s="65"/>
      <c r="K1849" s="170"/>
    </row>
    <row r="1850" spans="1:13" collapsed="1">
      <c r="C1850" s="65"/>
      <c r="D1850" s="65"/>
      <c r="E1850" s="209"/>
      <c r="F1850" s="96"/>
      <c r="G1850" s="163"/>
      <c r="H1850" s="164"/>
      <c r="I1850" s="164"/>
      <c r="J1850" s="65"/>
      <c r="K1850" s="170"/>
    </row>
    <row r="1851" spans="1:13">
      <c r="A1851" t="s">
        <v>1557</v>
      </c>
      <c r="B1851" s="234" t="s">
        <v>1558</v>
      </c>
      <c r="D1851" s="65"/>
      <c r="E1851" s="209"/>
      <c r="F1851" s="96"/>
      <c r="G1851" s="163"/>
      <c r="H1851" s="164"/>
      <c r="I1851" s="164"/>
      <c r="J1851" s="65"/>
      <c r="K1851" s="170"/>
    </row>
    <row r="1852" spans="1:13">
      <c r="A1852" t="s">
        <v>1559</v>
      </c>
      <c r="C1852" s="65"/>
      <c r="D1852" s="65"/>
      <c r="E1852" s="209"/>
      <c r="F1852" s="96"/>
      <c r="G1852" s="163"/>
      <c r="H1852" s="164"/>
      <c r="I1852" s="164"/>
      <c r="J1852" s="65"/>
      <c r="K1852" s="170"/>
    </row>
    <row r="1853" spans="1:13">
      <c r="A1853" t="s">
        <v>1560</v>
      </c>
      <c r="B1853" s="65" t="s">
        <v>1561</v>
      </c>
      <c r="D1853" s="65"/>
      <c r="E1853" s="209"/>
      <c r="F1853" s="96"/>
      <c r="G1853" s="163"/>
      <c r="H1853" s="164"/>
      <c r="I1853" s="178">
        <v>1</v>
      </c>
      <c r="J1853" s="65"/>
      <c r="K1853" s="170"/>
      <c r="L1853" s="166">
        <f>I1853</f>
        <v>1</v>
      </c>
      <c r="M1853" t="s">
        <v>222</v>
      </c>
    </row>
    <row r="1854" spans="1:13">
      <c r="A1854" t="s">
        <v>1562</v>
      </c>
      <c r="B1854" s="65" t="s">
        <v>1563</v>
      </c>
      <c r="D1854" s="65"/>
      <c r="E1854" s="209"/>
      <c r="F1854" s="96"/>
      <c r="G1854" s="163"/>
      <c r="H1854" s="164"/>
      <c r="I1854" s="164"/>
      <c r="J1854" s="65"/>
      <c r="K1854" s="170"/>
    </row>
    <row r="1855" spans="1:13">
      <c r="A1855" t="s">
        <v>1564</v>
      </c>
      <c r="C1855" s="65"/>
      <c r="D1855" s="65"/>
      <c r="E1855" s="209"/>
      <c r="F1855" s="96"/>
      <c r="G1855" s="163"/>
      <c r="H1855" s="164"/>
      <c r="I1855" s="164"/>
      <c r="J1855" s="65"/>
      <c r="K1855" s="170"/>
    </row>
    <row r="1856" spans="1:13">
      <c r="A1856" t="s">
        <v>1565</v>
      </c>
      <c r="B1856" s="65" t="s">
        <v>1566</v>
      </c>
      <c r="D1856" s="65"/>
      <c r="E1856" s="209"/>
      <c r="F1856" s="96"/>
      <c r="G1856" s="163"/>
      <c r="H1856" s="164"/>
      <c r="I1856" s="164"/>
      <c r="J1856" s="65"/>
      <c r="K1856" s="170"/>
    </row>
    <row r="1857" spans="1:13">
      <c r="A1857" t="s">
        <v>1567</v>
      </c>
      <c r="B1857" s="65" t="s">
        <v>2025</v>
      </c>
      <c r="D1857" s="65"/>
      <c r="E1857" s="209"/>
      <c r="F1857" s="96"/>
      <c r="G1857" s="163"/>
      <c r="H1857" s="164"/>
      <c r="I1857" s="178">
        <v>1</v>
      </c>
      <c r="J1857" s="65"/>
      <c r="K1857" s="170"/>
      <c r="L1857" s="166">
        <f>I1857</f>
        <v>1</v>
      </c>
      <c r="M1857" t="s">
        <v>222</v>
      </c>
    </row>
    <row r="1858" spans="1:13">
      <c r="A1858" t="s">
        <v>1568</v>
      </c>
      <c r="C1858" s="65"/>
      <c r="D1858" s="65"/>
      <c r="E1858" s="209"/>
      <c r="F1858" s="96"/>
      <c r="G1858" s="163"/>
      <c r="H1858" s="164"/>
      <c r="I1858" s="164"/>
      <c r="J1858" s="65"/>
      <c r="K1858" s="170"/>
    </row>
    <row r="1859" spans="1:13">
      <c r="B1859" t="s">
        <v>1570</v>
      </c>
      <c r="D1859" s="65"/>
      <c r="E1859" s="209"/>
      <c r="F1859" s="96"/>
      <c r="G1859" s="163"/>
      <c r="H1859" s="164"/>
      <c r="I1859" s="164"/>
      <c r="J1859" s="65"/>
      <c r="K1859" s="170"/>
    </row>
    <row r="1860" spans="1:13">
      <c r="B1860" s="65" t="s">
        <v>1584</v>
      </c>
      <c r="D1860" s="65"/>
      <c r="E1860" s="209"/>
      <c r="F1860" s="96"/>
      <c r="G1860" s="163"/>
      <c r="H1860" s="164"/>
      <c r="I1860" s="178">
        <v>3</v>
      </c>
      <c r="J1860" s="65"/>
      <c r="K1860" s="170"/>
      <c r="L1860" s="166">
        <f>I1860</f>
        <v>3</v>
      </c>
      <c r="M1860" t="s">
        <v>222</v>
      </c>
    </row>
    <row r="1861" spans="1:13">
      <c r="B1861" s="65" t="e">
        <f>#REF!</f>
        <v>#REF!</v>
      </c>
      <c r="D1861" s="65"/>
      <c r="E1861" s="209"/>
      <c r="F1861" s="96"/>
      <c r="G1861" s="163"/>
      <c r="H1861" s="164"/>
      <c r="I1861" s="164"/>
      <c r="J1861" s="65"/>
      <c r="K1861" s="170"/>
    </row>
    <row r="1862" spans="1:13">
      <c r="B1862" s="65"/>
      <c r="D1862" s="65"/>
      <c r="E1862" s="209"/>
      <c r="F1862" s="96"/>
      <c r="G1862" s="163"/>
      <c r="H1862" s="164"/>
      <c r="I1862" s="164"/>
      <c r="J1862" s="65"/>
      <c r="K1862" s="170"/>
    </row>
    <row r="1863" spans="1:13">
      <c r="A1863" t="s">
        <v>1569</v>
      </c>
      <c r="B1863" s="65" t="s">
        <v>1576</v>
      </c>
      <c r="D1863" s="65"/>
      <c r="E1863" s="209"/>
      <c r="F1863" s="96"/>
      <c r="G1863" s="163"/>
      <c r="H1863" s="164"/>
      <c r="I1863" s="164"/>
      <c r="J1863" s="65"/>
      <c r="K1863" s="170"/>
    </row>
    <row r="1864" spans="1:13">
      <c r="A1864" t="s">
        <v>1571</v>
      </c>
      <c r="B1864" s="65" t="s">
        <v>1578</v>
      </c>
      <c r="D1864" s="65"/>
      <c r="E1864" s="209"/>
      <c r="F1864" s="96"/>
      <c r="G1864" s="163"/>
      <c r="H1864" s="164"/>
      <c r="I1864" s="178">
        <v>2</v>
      </c>
      <c r="J1864" s="65"/>
      <c r="K1864" s="170"/>
      <c r="L1864" s="166">
        <f>I1864</f>
        <v>2</v>
      </c>
      <c r="M1864" t="s">
        <v>222</v>
      </c>
    </row>
    <row r="1865" spans="1:13">
      <c r="A1865" t="s">
        <v>1572</v>
      </c>
      <c r="B1865" s="65" t="e">
        <f>#REF!</f>
        <v>#REF!</v>
      </c>
      <c r="D1865" s="65"/>
      <c r="E1865" s="209"/>
      <c r="F1865" s="96"/>
      <c r="G1865" s="163"/>
      <c r="H1865" s="164"/>
      <c r="I1865" s="164"/>
      <c r="J1865" s="65"/>
      <c r="K1865" s="170"/>
    </row>
    <row r="1866" spans="1:13">
      <c r="A1866" t="s">
        <v>1573</v>
      </c>
      <c r="C1866" s="65"/>
      <c r="D1866" s="65"/>
      <c r="E1866" s="209"/>
      <c r="F1866" s="96"/>
      <c r="G1866" s="163"/>
      <c r="H1866" s="164"/>
      <c r="I1866" s="164"/>
      <c r="J1866" s="65"/>
      <c r="K1866" s="170"/>
    </row>
    <row r="1867" spans="1:13">
      <c r="A1867" t="s">
        <v>1574</v>
      </c>
      <c r="C1867" s="65"/>
      <c r="D1867" s="65"/>
      <c r="E1867" s="209"/>
      <c r="F1867" s="96"/>
      <c r="G1867" s="163"/>
      <c r="H1867" s="164"/>
      <c r="I1867" s="164"/>
      <c r="J1867" s="65"/>
      <c r="K1867" s="170"/>
    </row>
    <row r="1868" spans="1:13">
      <c r="A1868" t="s">
        <v>1575</v>
      </c>
      <c r="B1868" s="65" t="s">
        <v>1582</v>
      </c>
      <c r="D1868" s="65"/>
      <c r="E1868" s="209"/>
      <c r="F1868" s="96"/>
      <c r="G1868" s="163"/>
      <c r="H1868" s="164"/>
      <c r="I1868" s="164"/>
      <c r="J1868" s="65"/>
      <c r="K1868" s="170"/>
    </row>
    <row r="1869" spans="1:13">
      <c r="A1869" t="s">
        <v>1577</v>
      </c>
      <c r="B1869" s="65" t="s">
        <v>1584</v>
      </c>
      <c r="D1869" s="65"/>
      <c r="E1869" s="209"/>
      <c r="F1869" s="96"/>
      <c r="G1869" s="163"/>
      <c r="H1869" s="164"/>
      <c r="I1869" s="178">
        <v>2</v>
      </c>
      <c r="J1869" s="65"/>
      <c r="K1869" s="170"/>
      <c r="L1869" s="166">
        <f>I1869</f>
        <v>2</v>
      </c>
      <c r="M1869" t="s">
        <v>222</v>
      </c>
    </row>
    <row r="1870" spans="1:13">
      <c r="A1870" t="s">
        <v>1579</v>
      </c>
      <c r="B1870" s="65" t="e">
        <f>#REF!</f>
        <v>#REF!</v>
      </c>
      <c r="D1870" s="65"/>
      <c r="E1870" s="209"/>
      <c r="F1870" s="96"/>
      <c r="G1870" s="163"/>
      <c r="H1870" s="164"/>
      <c r="I1870" s="164"/>
      <c r="J1870" s="65"/>
      <c r="K1870" s="170"/>
    </row>
    <row r="1871" spans="1:13">
      <c r="A1871" t="s">
        <v>1580</v>
      </c>
      <c r="C1871" s="65"/>
      <c r="D1871" s="65"/>
      <c r="E1871" s="209"/>
      <c r="F1871" s="96"/>
      <c r="G1871" s="163"/>
      <c r="H1871" s="164"/>
      <c r="I1871" s="164"/>
      <c r="J1871" s="65"/>
      <c r="K1871" s="170"/>
    </row>
    <row r="1872" spans="1:13">
      <c r="A1872" t="s">
        <v>1581</v>
      </c>
      <c r="B1872" s="65" t="s">
        <v>1588</v>
      </c>
      <c r="D1872" s="65"/>
      <c r="E1872" s="209"/>
      <c r="F1872" s="96"/>
      <c r="G1872" s="163"/>
      <c r="H1872" s="164"/>
      <c r="I1872" s="164"/>
      <c r="J1872" s="65"/>
      <c r="K1872" s="170"/>
    </row>
    <row r="1873" spans="1:13">
      <c r="A1873" t="s">
        <v>1583</v>
      </c>
      <c r="B1873" s="65" t="s">
        <v>1578</v>
      </c>
      <c r="D1873" s="65"/>
      <c r="E1873" s="209"/>
      <c r="F1873" s="96"/>
      <c r="G1873" s="163"/>
      <c r="H1873" s="164"/>
      <c r="I1873" s="178">
        <v>2</v>
      </c>
      <c r="J1873" s="65"/>
      <c r="K1873" s="170"/>
      <c r="L1873" s="166">
        <f>I1873</f>
        <v>2</v>
      </c>
      <c r="M1873" t="s">
        <v>222</v>
      </c>
    </row>
    <row r="1874" spans="1:13">
      <c r="A1874" t="s">
        <v>1585</v>
      </c>
      <c r="B1874" s="65" t="e">
        <f>#REF!</f>
        <v>#REF!</v>
      </c>
      <c r="D1874" s="65"/>
      <c r="E1874" s="209"/>
      <c r="F1874" s="96"/>
      <c r="G1874" s="163"/>
      <c r="H1874" s="164"/>
      <c r="I1874" s="164"/>
      <c r="J1874" s="65"/>
      <c r="K1874" s="170"/>
    </row>
    <row r="1875" spans="1:13">
      <c r="A1875" t="s">
        <v>1586</v>
      </c>
      <c r="C1875" s="65"/>
      <c r="D1875" s="65"/>
      <c r="E1875" s="209"/>
      <c r="F1875" s="96"/>
      <c r="G1875" s="163"/>
      <c r="H1875" s="164"/>
      <c r="I1875" s="164"/>
      <c r="J1875" s="65"/>
      <c r="K1875" s="170"/>
    </row>
    <row r="1876" spans="1:13">
      <c r="A1876" t="s">
        <v>1587</v>
      </c>
      <c r="C1876" s="65"/>
      <c r="D1876" s="65"/>
      <c r="E1876" s="209"/>
      <c r="F1876" s="96"/>
      <c r="G1876" s="163"/>
      <c r="H1876" s="164"/>
      <c r="I1876" s="164"/>
      <c r="J1876" s="65"/>
      <c r="K1876" s="170"/>
    </row>
    <row r="1877" spans="1:13">
      <c r="A1877" t="s">
        <v>1589</v>
      </c>
      <c r="C1877" s="65"/>
      <c r="D1877" s="65"/>
      <c r="E1877" s="209"/>
      <c r="F1877" s="96"/>
      <c r="G1877" s="163"/>
      <c r="H1877" s="164"/>
      <c r="I1877" s="164"/>
      <c r="J1877" s="65"/>
      <c r="K1877" s="170"/>
    </row>
    <row r="1878" spans="1:13">
      <c r="A1878" t="s">
        <v>1590</v>
      </c>
      <c r="C1878" s="65"/>
      <c r="D1878" s="65"/>
      <c r="E1878" s="209"/>
      <c r="F1878" s="96"/>
      <c r="G1878" s="163"/>
      <c r="H1878" s="164"/>
      <c r="I1878" s="164"/>
      <c r="J1878" s="65"/>
      <c r="K1878" s="170"/>
    </row>
    <row r="1879" spans="1:13">
      <c r="A1879" t="s">
        <v>1591</v>
      </c>
      <c r="B1879" s="65" t="s">
        <v>1533</v>
      </c>
      <c r="D1879" s="65"/>
      <c r="E1879" s="209"/>
      <c r="F1879" s="96"/>
      <c r="G1879" s="163"/>
      <c r="H1879" s="164"/>
      <c r="I1879" s="164"/>
      <c r="J1879" s="65"/>
      <c r="K1879" s="170"/>
    </row>
    <row r="1880" spans="1:13" hidden="1" outlineLevel="1">
      <c r="A1880" t="s">
        <v>1592</v>
      </c>
      <c r="B1880" s="65" t="s">
        <v>1595</v>
      </c>
      <c r="D1880" s="65"/>
      <c r="E1880" s="209"/>
      <c r="F1880" s="96"/>
      <c r="G1880" s="163"/>
      <c r="H1880" s="164"/>
      <c r="I1880" s="164"/>
      <c r="J1880" s="65"/>
      <c r="K1880" s="170"/>
      <c r="M1880" t="s">
        <v>222</v>
      </c>
    </row>
    <row r="1881" spans="1:13" hidden="1" outlineLevel="1">
      <c r="A1881" t="s">
        <v>1593</v>
      </c>
      <c r="C1881" s="65"/>
      <c r="D1881" s="65"/>
      <c r="E1881" s="209"/>
      <c r="F1881" s="96"/>
      <c r="G1881" s="163"/>
      <c r="H1881" s="164"/>
      <c r="I1881" s="164"/>
      <c r="J1881" s="65"/>
      <c r="K1881" s="170"/>
    </row>
    <row r="1882" spans="1:13" collapsed="1">
      <c r="A1882" t="s">
        <v>1594</v>
      </c>
      <c r="B1882" s="170" t="s">
        <v>1601</v>
      </c>
      <c r="D1882" s="65"/>
      <c r="E1882" s="209"/>
      <c r="F1882" s="96"/>
      <c r="G1882" s="163"/>
      <c r="H1882" s="164"/>
      <c r="I1882" s="178">
        <v>3</v>
      </c>
      <c r="J1882" s="65"/>
      <c r="K1882" s="170"/>
      <c r="L1882" s="166">
        <f>I1882</f>
        <v>3</v>
      </c>
      <c r="M1882" t="s">
        <v>222</v>
      </c>
    </row>
    <row r="1883" spans="1:13">
      <c r="A1883" t="s">
        <v>1596</v>
      </c>
      <c r="C1883" s="170"/>
      <c r="D1883" s="65"/>
      <c r="E1883" s="209"/>
      <c r="F1883" s="96"/>
      <c r="G1883" s="163"/>
      <c r="H1883" s="164"/>
      <c r="I1883" s="164"/>
      <c r="J1883" s="65"/>
      <c r="K1883" s="170"/>
    </row>
    <row r="1884" spans="1:13">
      <c r="A1884" t="s">
        <v>1597</v>
      </c>
      <c r="B1884" s="65" t="s">
        <v>1605</v>
      </c>
      <c r="D1884" s="65"/>
      <c r="E1884" s="209"/>
      <c r="F1884" s="96"/>
      <c r="G1884" s="163"/>
      <c r="H1884" s="164"/>
      <c r="I1884" s="178">
        <v>6</v>
      </c>
      <c r="J1884" s="65"/>
      <c r="K1884" s="170"/>
      <c r="L1884" s="166">
        <f>I1884</f>
        <v>6</v>
      </c>
      <c r="M1884" t="s">
        <v>222</v>
      </c>
    </row>
    <row r="1885" spans="1:13">
      <c r="A1885" t="s">
        <v>1598</v>
      </c>
      <c r="C1885" s="65"/>
      <c r="D1885" s="65"/>
      <c r="E1885" s="209"/>
      <c r="F1885" s="96"/>
      <c r="G1885" s="163"/>
      <c r="H1885" s="164"/>
      <c r="I1885" s="164"/>
      <c r="J1885" s="65"/>
      <c r="K1885" s="170"/>
    </row>
    <row r="1886" spans="1:13">
      <c r="A1886" t="s">
        <v>1599</v>
      </c>
      <c r="B1886" s="65" t="s">
        <v>1608</v>
      </c>
      <c r="D1886" s="65"/>
      <c r="E1886" s="209"/>
      <c r="F1886" s="96"/>
      <c r="G1886" s="163"/>
      <c r="H1886" s="164"/>
      <c r="I1886" s="178">
        <v>3</v>
      </c>
      <c r="J1886" s="65"/>
      <c r="K1886" s="170"/>
      <c r="L1886" s="166">
        <f>I1886</f>
        <v>3</v>
      </c>
      <c r="M1886" t="s">
        <v>222</v>
      </c>
    </row>
    <row r="1887" spans="1:13">
      <c r="A1887" t="s">
        <v>1600</v>
      </c>
      <c r="C1887" s="65"/>
      <c r="D1887" s="65"/>
      <c r="E1887" s="209"/>
      <c r="F1887" s="96"/>
      <c r="G1887" s="163"/>
      <c r="H1887" s="164"/>
      <c r="I1887" s="164"/>
      <c r="J1887" s="65"/>
      <c r="K1887" s="170"/>
    </row>
    <row r="1888" spans="1:13" hidden="1" outlineLevel="1">
      <c r="A1888" t="s">
        <v>1602</v>
      </c>
      <c r="B1888" s="170" t="s">
        <v>1611</v>
      </c>
      <c r="D1888" s="65"/>
      <c r="E1888" s="209"/>
      <c r="F1888" s="96"/>
      <c r="G1888" s="163"/>
      <c r="H1888" s="164"/>
      <c r="I1888" s="164"/>
      <c r="J1888" s="65"/>
      <c r="K1888" s="170"/>
      <c r="M1888" t="s">
        <v>222</v>
      </c>
    </row>
    <row r="1889" spans="1:13" hidden="1" outlineLevel="1">
      <c r="A1889" t="s">
        <v>1603</v>
      </c>
      <c r="C1889" s="170"/>
      <c r="D1889" s="65"/>
      <c r="E1889" s="209"/>
      <c r="F1889" s="96"/>
      <c r="G1889" s="163"/>
      <c r="H1889" s="164"/>
      <c r="I1889" s="164"/>
      <c r="J1889" s="65"/>
      <c r="K1889" s="170"/>
    </row>
    <row r="1890" spans="1:13" collapsed="1">
      <c r="A1890" t="s">
        <v>1604</v>
      </c>
      <c r="B1890" s="65" t="s">
        <v>1615</v>
      </c>
      <c r="D1890" s="65"/>
      <c r="E1890" s="209"/>
      <c r="F1890" s="96"/>
      <c r="G1890" s="163"/>
      <c r="H1890" s="164"/>
      <c r="I1890" s="178">
        <v>3</v>
      </c>
      <c r="J1890" s="65"/>
      <c r="K1890" s="170"/>
      <c r="L1890" s="166">
        <f>I1890</f>
        <v>3</v>
      </c>
      <c r="M1890" t="s">
        <v>222</v>
      </c>
    </row>
    <row r="1891" spans="1:13">
      <c r="A1891" t="s">
        <v>1606</v>
      </c>
      <c r="C1891" s="65"/>
      <c r="D1891" s="65"/>
      <c r="E1891" s="209"/>
      <c r="F1891" s="96"/>
      <c r="G1891" s="163"/>
      <c r="H1891" s="164"/>
      <c r="I1891" s="164"/>
      <c r="J1891" s="65"/>
      <c r="K1891" s="170"/>
    </row>
    <row r="1892" spans="1:13">
      <c r="A1892" t="s">
        <v>1607</v>
      </c>
      <c r="B1892" s="65" t="s">
        <v>1618</v>
      </c>
      <c r="D1892" s="65"/>
      <c r="E1892" s="209"/>
      <c r="F1892" s="96"/>
      <c r="G1892" s="163"/>
      <c r="H1892" s="164"/>
      <c r="I1892" s="178">
        <v>3</v>
      </c>
      <c r="J1892" s="65"/>
      <c r="K1892" s="170"/>
      <c r="L1892" s="166">
        <f>I1892</f>
        <v>3</v>
      </c>
      <c r="M1892" t="s">
        <v>222</v>
      </c>
    </row>
    <row r="1893" spans="1:13">
      <c r="A1893" t="s">
        <v>1609</v>
      </c>
      <c r="C1893" s="65"/>
      <c r="D1893" s="65"/>
      <c r="E1893" s="209"/>
      <c r="F1893" s="96"/>
      <c r="G1893" s="163"/>
      <c r="H1893" s="164"/>
      <c r="I1893" s="164"/>
      <c r="J1893" s="65"/>
      <c r="K1893" s="170"/>
    </row>
    <row r="1894" spans="1:13">
      <c r="A1894" t="s">
        <v>1610</v>
      </c>
      <c r="B1894" t="s">
        <v>2026</v>
      </c>
      <c r="D1894" s="65"/>
      <c r="E1894" s="209"/>
      <c r="F1894" s="96"/>
      <c r="G1894" s="163"/>
      <c r="H1894" s="164"/>
      <c r="I1894" s="164">
        <v>1</v>
      </c>
      <c r="J1894" s="65"/>
      <c r="K1894" s="170"/>
      <c r="L1894" s="166">
        <f>I1894</f>
        <v>1</v>
      </c>
      <c r="M1894" t="s">
        <v>222</v>
      </c>
    </row>
    <row r="1895" spans="1:13">
      <c r="A1895" t="s">
        <v>1612</v>
      </c>
      <c r="D1895" s="65"/>
      <c r="E1895" s="209"/>
      <c r="F1895" s="96"/>
      <c r="G1895" s="163"/>
      <c r="H1895" s="164"/>
      <c r="I1895" s="164"/>
      <c r="J1895" s="65"/>
      <c r="K1895" s="170"/>
    </row>
    <row r="1896" spans="1:13">
      <c r="A1896" t="s">
        <v>1613</v>
      </c>
      <c r="B1896" s="65" t="s">
        <v>1623</v>
      </c>
      <c r="D1896" s="65"/>
      <c r="E1896" s="209"/>
      <c r="F1896" s="96"/>
      <c r="G1896" s="163"/>
      <c r="H1896" s="164"/>
      <c r="I1896" s="178">
        <v>4</v>
      </c>
      <c r="J1896" s="65"/>
      <c r="K1896" s="170"/>
      <c r="L1896" s="166">
        <f>I1896</f>
        <v>4</v>
      </c>
      <c r="M1896" t="s">
        <v>222</v>
      </c>
    </row>
    <row r="1897" spans="1:13">
      <c r="A1897" t="s">
        <v>1614</v>
      </c>
      <c r="C1897" s="65"/>
      <c r="D1897" s="65"/>
      <c r="E1897" s="209"/>
      <c r="F1897" s="96"/>
      <c r="G1897" s="163"/>
      <c r="H1897" s="164"/>
      <c r="I1897" s="164"/>
      <c r="J1897" s="65"/>
      <c r="K1897" s="170"/>
    </row>
    <row r="1898" spans="1:13" hidden="1" outlineLevel="1">
      <c r="A1898" t="s">
        <v>1616</v>
      </c>
      <c r="B1898" s="65" t="s">
        <v>1626</v>
      </c>
      <c r="D1898" s="65"/>
      <c r="E1898" s="209"/>
      <c r="F1898" s="96"/>
      <c r="G1898" s="163"/>
      <c r="H1898" s="164"/>
      <c r="I1898" s="164"/>
      <c r="J1898" s="65"/>
      <c r="K1898" s="170"/>
      <c r="M1898" t="s">
        <v>222</v>
      </c>
    </row>
    <row r="1899" spans="1:13" hidden="1" outlineLevel="1">
      <c r="A1899" t="s">
        <v>1617</v>
      </c>
      <c r="C1899" s="65"/>
      <c r="D1899" s="65"/>
      <c r="E1899" s="209"/>
      <c r="F1899" s="96"/>
      <c r="G1899" s="163"/>
      <c r="H1899" s="164"/>
      <c r="I1899" s="164"/>
      <c r="J1899" s="65"/>
      <c r="K1899" s="170"/>
    </row>
    <row r="1900" spans="1:13" collapsed="1">
      <c r="A1900" t="s">
        <v>1619</v>
      </c>
      <c r="B1900" s="65" t="s">
        <v>1630</v>
      </c>
      <c r="D1900" s="65"/>
      <c r="E1900" s="209"/>
      <c r="F1900" s="96"/>
      <c r="G1900" s="163"/>
      <c r="H1900" s="164"/>
      <c r="I1900" s="263">
        <v>8</v>
      </c>
      <c r="J1900" s="65"/>
      <c r="K1900" s="170"/>
      <c r="L1900" s="166">
        <f>I1900</f>
        <v>8</v>
      </c>
      <c r="M1900" t="s">
        <v>222</v>
      </c>
    </row>
    <row r="1901" spans="1:13">
      <c r="A1901" t="s">
        <v>1620</v>
      </c>
      <c r="C1901" s="65"/>
      <c r="D1901" s="65"/>
      <c r="E1901" s="209"/>
      <c r="F1901" s="96"/>
      <c r="G1901" s="163"/>
      <c r="H1901" s="164"/>
      <c r="I1901" s="164"/>
      <c r="J1901" s="65"/>
      <c r="K1901" s="170"/>
    </row>
    <row r="1902" spans="1:13">
      <c r="A1902" t="s">
        <v>1621</v>
      </c>
      <c r="B1902" s="65" t="s">
        <v>1631</v>
      </c>
      <c r="D1902" s="65"/>
      <c r="E1902" s="209"/>
      <c r="F1902" s="96"/>
      <c r="G1902" s="163"/>
      <c r="H1902" s="164"/>
      <c r="I1902" s="178">
        <v>4</v>
      </c>
      <c r="J1902" s="65"/>
      <c r="K1902" s="170"/>
      <c r="L1902" s="166">
        <f>I1902</f>
        <v>4</v>
      </c>
      <c r="M1902" t="s">
        <v>222</v>
      </c>
    </row>
    <row r="1903" spans="1:13">
      <c r="A1903" t="s">
        <v>1622</v>
      </c>
      <c r="C1903" s="65"/>
      <c r="D1903" s="65"/>
      <c r="E1903" s="209"/>
      <c r="F1903" s="96"/>
      <c r="G1903" s="163"/>
      <c r="H1903" s="164"/>
      <c r="I1903" s="164"/>
      <c r="J1903" s="65"/>
      <c r="K1903" s="170"/>
    </row>
    <row r="1904" spans="1:13" hidden="1" outlineLevel="1">
      <c r="A1904" t="s">
        <v>1624</v>
      </c>
      <c r="B1904" s="65" t="s">
        <v>1632</v>
      </c>
      <c r="D1904" s="65"/>
      <c r="E1904" s="209"/>
      <c r="F1904" s="96"/>
      <c r="G1904" s="163"/>
      <c r="H1904" s="164"/>
      <c r="I1904" s="164"/>
      <c r="J1904" s="65"/>
      <c r="K1904" s="170"/>
      <c r="M1904" t="s">
        <v>222</v>
      </c>
    </row>
    <row r="1905" spans="1:13" hidden="1" outlineLevel="1">
      <c r="A1905" t="s">
        <v>1625</v>
      </c>
      <c r="C1905" s="65"/>
      <c r="D1905" s="65"/>
      <c r="E1905" s="209"/>
      <c r="F1905" s="96"/>
      <c r="G1905" s="163"/>
      <c r="H1905" s="164"/>
      <c r="I1905" s="164"/>
      <c r="J1905" s="65"/>
      <c r="K1905" s="170"/>
    </row>
    <row r="1906" spans="1:13" collapsed="1">
      <c r="A1906" t="s">
        <v>1627</v>
      </c>
      <c r="B1906" s="65" t="s">
        <v>1633</v>
      </c>
      <c r="D1906" s="65"/>
      <c r="E1906" s="209"/>
      <c r="F1906" s="96"/>
      <c r="G1906" s="163"/>
      <c r="H1906" s="164"/>
      <c r="I1906" s="178">
        <v>2</v>
      </c>
      <c r="J1906" s="65"/>
      <c r="K1906" s="170"/>
      <c r="L1906" s="166">
        <f>I1906</f>
        <v>2</v>
      </c>
      <c r="M1906" t="s">
        <v>222</v>
      </c>
    </row>
    <row r="1907" spans="1:13">
      <c r="A1907" t="s">
        <v>1628</v>
      </c>
      <c r="C1907" s="65"/>
      <c r="D1907" s="65"/>
      <c r="E1907" s="209"/>
      <c r="F1907" s="96"/>
      <c r="G1907" s="163"/>
      <c r="H1907" s="164"/>
      <c r="I1907" s="164"/>
      <c r="J1907" s="65"/>
      <c r="K1907" s="170"/>
    </row>
    <row r="1908" spans="1:13">
      <c r="A1908" t="s">
        <v>1629</v>
      </c>
      <c r="B1908" s="65" t="s">
        <v>1634</v>
      </c>
      <c r="D1908" s="65"/>
      <c r="E1908" s="209"/>
      <c r="F1908" s="96"/>
      <c r="G1908" s="163"/>
      <c r="H1908" s="164"/>
      <c r="I1908" s="178">
        <v>1</v>
      </c>
      <c r="J1908" s="65"/>
      <c r="K1908" s="170"/>
      <c r="L1908" s="166">
        <f>I1908</f>
        <v>1</v>
      </c>
      <c r="M1908" t="s">
        <v>65</v>
      </c>
    </row>
    <row r="1909" spans="1:13">
      <c r="C1909" s="65"/>
      <c r="D1909" s="65"/>
      <c r="E1909" s="209"/>
      <c r="F1909" s="96"/>
      <c r="G1909" s="163"/>
      <c r="H1909" s="164"/>
      <c r="I1909" s="164"/>
      <c r="J1909" s="65"/>
      <c r="K1909" s="170"/>
    </row>
    <row r="1910" spans="1:13" hidden="1" outlineLevel="1">
      <c r="B1910" s="65" t="s">
        <v>1635</v>
      </c>
      <c r="D1910" s="65"/>
      <c r="E1910" s="209"/>
      <c r="F1910" s="96"/>
      <c r="G1910" s="163"/>
      <c r="H1910" s="164"/>
      <c r="I1910" s="164"/>
      <c r="J1910" s="65"/>
      <c r="K1910" s="170"/>
    </row>
    <row r="1911" spans="1:13" hidden="1" outlineLevel="1">
      <c r="B1911" s="65" t="s">
        <v>1636</v>
      </c>
      <c r="D1911" s="65"/>
      <c r="E1911" s="209"/>
      <c r="F1911" s="96"/>
      <c r="G1911" s="163"/>
      <c r="H1911" s="164"/>
      <c r="I1911" s="164"/>
      <c r="J1911" s="65"/>
      <c r="K1911" s="170"/>
      <c r="M1911" t="s">
        <v>65</v>
      </c>
    </row>
    <row r="1912" spans="1:13" hidden="1" outlineLevel="1">
      <c r="C1912" s="65"/>
      <c r="D1912" s="65"/>
      <c r="E1912" s="209"/>
      <c r="F1912" s="96"/>
      <c r="G1912" s="163"/>
      <c r="H1912" s="164"/>
      <c r="I1912" s="164"/>
      <c r="J1912" s="65"/>
      <c r="K1912" s="170"/>
    </row>
    <row r="1913" spans="1:13" collapsed="1">
      <c r="A1913" s="154"/>
      <c r="B1913" s="154" t="s">
        <v>214</v>
      </c>
      <c r="C1913" s="155"/>
      <c r="D1913" s="194"/>
      <c r="E1913" s="233"/>
      <c r="F1913" s="222"/>
      <c r="G1913" s="159"/>
      <c r="H1913" s="160"/>
      <c r="I1913" s="160"/>
      <c r="J1913" s="194"/>
      <c r="K1913" s="168"/>
      <c r="L1913" s="154"/>
      <c r="M1913" s="154"/>
    </row>
    <row r="1914" spans="1:13" hidden="1" outlineLevel="1">
      <c r="C1914" s="65"/>
      <c r="D1914" s="65"/>
      <c r="E1914" s="209"/>
      <c r="F1914" s="96"/>
      <c r="G1914" s="163"/>
      <c r="H1914" s="164"/>
      <c r="I1914" s="164"/>
      <c r="J1914" s="65"/>
      <c r="K1914" s="170"/>
    </row>
    <row r="1915" spans="1:13" hidden="1" outlineLevel="1">
      <c r="A1915" s="104"/>
      <c r="C1915" s="105" t="s">
        <v>40</v>
      </c>
      <c r="D1915" s="65"/>
      <c r="E1915" s="209"/>
      <c r="F1915" s="96"/>
      <c r="G1915" s="163"/>
      <c r="H1915" s="164"/>
      <c r="I1915" s="164"/>
      <c r="J1915" s="65"/>
      <c r="K1915" s="170"/>
    </row>
    <row r="1916" spans="1:13" hidden="1" outlineLevel="1">
      <c r="C1916" s="65" t="s">
        <v>1637</v>
      </c>
      <c r="D1916" s="65"/>
      <c r="E1916" s="209"/>
      <c r="F1916" s="96"/>
      <c r="G1916" s="163"/>
      <c r="H1916" s="164"/>
      <c r="I1916" s="164"/>
      <c r="J1916" s="65"/>
      <c r="K1916" s="170"/>
    </row>
    <row r="1917" spans="1:13" hidden="1" outlineLevel="1">
      <c r="C1917" s="65" t="s">
        <v>1638</v>
      </c>
      <c r="D1917" s="65"/>
      <c r="E1917" s="209"/>
      <c r="F1917" s="96"/>
      <c r="G1917" s="163"/>
      <c r="H1917" s="164"/>
      <c r="I1917" s="164"/>
      <c r="J1917" s="65"/>
      <c r="K1917" s="170"/>
    </row>
    <row r="1918" spans="1:13" hidden="1" outlineLevel="1">
      <c r="C1918" s="65"/>
      <c r="D1918" s="65"/>
      <c r="E1918" s="209"/>
      <c r="F1918" s="96"/>
      <c r="G1918" s="163"/>
      <c r="H1918" s="164"/>
      <c r="I1918" s="164"/>
      <c r="J1918" s="65"/>
      <c r="K1918" s="170"/>
    </row>
    <row r="1919" spans="1:13" hidden="1" outlineLevel="1">
      <c r="C1919" s="65" t="s">
        <v>1639</v>
      </c>
      <c r="D1919" s="65"/>
      <c r="E1919" s="209"/>
      <c r="F1919" s="96"/>
      <c r="G1919" s="163"/>
      <c r="H1919" s="164"/>
      <c r="I1919" s="164"/>
      <c r="J1919" s="65"/>
      <c r="K1919" s="170"/>
      <c r="M1919" t="s">
        <v>82</v>
      </c>
    </row>
    <row r="1920" spans="1:13" hidden="1" outlineLevel="1">
      <c r="C1920" s="65" t="s">
        <v>1640</v>
      </c>
      <c r="D1920" s="65"/>
      <c r="E1920" s="209"/>
      <c r="F1920" s="96"/>
      <c r="G1920" s="163"/>
      <c r="H1920" s="164"/>
      <c r="I1920" s="164"/>
      <c r="J1920" s="65"/>
      <c r="K1920" s="170"/>
    </row>
    <row r="1921" spans="1:13" hidden="1" outlineLevel="1">
      <c r="C1921" s="65" t="s">
        <v>1641</v>
      </c>
      <c r="D1921" s="65"/>
      <c r="E1921" s="209"/>
      <c r="F1921" s="96"/>
      <c r="G1921" s="163"/>
      <c r="H1921" s="164"/>
      <c r="I1921" s="164"/>
      <c r="J1921" s="65"/>
      <c r="K1921" s="170"/>
    </row>
    <row r="1922" spans="1:13" hidden="1" outlineLevel="1">
      <c r="C1922" s="65"/>
      <c r="D1922" s="65"/>
      <c r="E1922" s="209"/>
      <c r="F1922" s="96"/>
      <c r="G1922" s="163"/>
      <c r="H1922" s="164"/>
      <c r="I1922" s="164"/>
      <c r="J1922" s="65"/>
      <c r="K1922" s="170"/>
    </row>
    <row r="1923" spans="1:13" hidden="1" outlineLevel="1">
      <c r="C1923" s="65" t="s">
        <v>1642</v>
      </c>
      <c r="D1923" s="65"/>
      <c r="E1923" s="209"/>
      <c r="F1923" s="96"/>
      <c r="G1923" s="163"/>
      <c r="H1923" s="164"/>
      <c r="I1923" s="164"/>
      <c r="J1923" s="65"/>
      <c r="K1923" s="170"/>
    </row>
    <row r="1924" spans="1:13" hidden="1" outlineLevel="1">
      <c r="C1924" s="65" t="s">
        <v>1643</v>
      </c>
      <c r="D1924" s="65"/>
      <c r="E1924" s="209"/>
      <c r="F1924" s="96"/>
      <c r="G1924" s="163"/>
      <c r="H1924" s="164"/>
      <c r="I1924" s="164"/>
      <c r="J1924" s="65"/>
      <c r="K1924" s="170"/>
      <c r="M1924" t="s">
        <v>222</v>
      </c>
    </row>
    <row r="1925" spans="1:13" hidden="1" outlineLevel="1">
      <c r="C1925" s="65"/>
      <c r="D1925" s="65"/>
      <c r="E1925" s="209"/>
      <c r="F1925" s="96"/>
      <c r="G1925" s="163"/>
      <c r="H1925" s="164"/>
      <c r="I1925" s="164"/>
      <c r="J1925" s="65"/>
      <c r="K1925" s="170"/>
    </row>
    <row r="1926" spans="1:13" hidden="1" outlineLevel="1">
      <c r="C1926" s="65" t="s">
        <v>1644</v>
      </c>
      <c r="D1926" s="65"/>
      <c r="E1926" s="209"/>
      <c r="F1926" s="96"/>
      <c r="G1926" s="163"/>
      <c r="H1926" s="164"/>
      <c r="I1926" s="164"/>
      <c r="J1926" s="65"/>
      <c r="K1926" s="170"/>
      <c r="M1926" t="s">
        <v>222</v>
      </c>
    </row>
    <row r="1927" spans="1:13" hidden="1" outlineLevel="1">
      <c r="C1927" s="65"/>
      <c r="D1927" s="65"/>
      <c r="E1927" s="209"/>
      <c r="F1927" s="96"/>
      <c r="G1927" s="163"/>
      <c r="H1927" s="164"/>
      <c r="I1927" s="164"/>
      <c r="J1927" s="65"/>
      <c r="K1927" s="170"/>
    </row>
    <row r="1928" spans="1:13" hidden="1" outlineLevel="1">
      <c r="C1928" s="65" t="s">
        <v>1645</v>
      </c>
      <c r="D1928" s="65"/>
      <c r="E1928" s="209"/>
      <c r="F1928" s="96"/>
      <c r="G1928" s="163"/>
      <c r="H1928" s="164"/>
      <c r="I1928" s="164"/>
      <c r="J1928" s="65"/>
      <c r="K1928" s="170"/>
      <c r="M1928" t="s">
        <v>222</v>
      </c>
    </row>
    <row r="1929" spans="1:13" hidden="1" outlineLevel="1">
      <c r="C1929" s="65"/>
      <c r="D1929" s="65"/>
      <c r="E1929" s="209"/>
      <c r="F1929" s="96"/>
      <c r="G1929" s="163"/>
      <c r="H1929" s="164"/>
      <c r="I1929" s="164"/>
      <c r="J1929" s="65"/>
      <c r="K1929" s="170"/>
    </row>
    <row r="1930" spans="1:13" hidden="1" outlineLevel="1">
      <c r="C1930" s="65" t="s">
        <v>1646</v>
      </c>
      <c r="D1930" s="65"/>
      <c r="E1930" s="209"/>
      <c r="F1930" s="96"/>
      <c r="G1930" s="163"/>
      <c r="H1930" s="164"/>
      <c r="I1930" s="164"/>
      <c r="J1930" s="65"/>
      <c r="K1930" s="170"/>
      <c r="M1930" t="s">
        <v>222</v>
      </c>
    </row>
    <row r="1931" spans="1:13" hidden="1" outlineLevel="1">
      <c r="C1931" s="65"/>
      <c r="D1931" s="65"/>
      <c r="E1931" s="209"/>
      <c r="F1931" s="96"/>
      <c r="G1931" s="163"/>
      <c r="H1931" s="164"/>
      <c r="I1931" s="164"/>
      <c r="J1931" s="65"/>
      <c r="K1931" s="170"/>
    </row>
    <row r="1932" spans="1:13" hidden="1" outlineLevel="1">
      <c r="C1932" s="65" t="s">
        <v>1647</v>
      </c>
      <c r="D1932" s="65"/>
      <c r="E1932" s="209"/>
      <c r="F1932" s="96"/>
      <c r="G1932" s="163"/>
      <c r="H1932" s="164"/>
      <c r="I1932" s="164"/>
      <c r="J1932" s="65"/>
      <c r="K1932" s="170"/>
      <c r="M1932" t="s">
        <v>222</v>
      </c>
    </row>
    <row r="1933" spans="1:13" hidden="1" outlineLevel="1">
      <c r="C1933" s="65"/>
      <c r="D1933" s="65"/>
      <c r="E1933" s="209"/>
      <c r="F1933" s="96"/>
      <c r="G1933" s="163"/>
      <c r="H1933" s="164"/>
      <c r="I1933" s="164"/>
      <c r="J1933" s="65"/>
      <c r="K1933" s="170"/>
    </row>
    <row r="1934" spans="1:13" hidden="1" outlineLevel="1">
      <c r="C1934" s="65"/>
      <c r="D1934" s="65"/>
      <c r="E1934" s="209"/>
      <c r="F1934" s="96"/>
      <c r="G1934" s="163"/>
      <c r="H1934" s="164"/>
      <c r="I1934" s="164"/>
      <c r="J1934" s="65"/>
      <c r="K1934" s="170"/>
    </row>
    <row r="1935" spans="1:13" hidden="1" outlineLevel="1">
      <c r="A1935" s="154"/>
      <c r="B1935" s="154" t="s">
        <v>214</v>
      </c>
      <c r="C1935" s="155"/>
      <c r="D1935" s="194"/>
      <c r="E1935" s="233"/>
      <c r="F1935" s="222"/>
      <c r="G1935" s="159"/>
      <c r="H1935" s="160"/>
      <c r="I1935" s="160"/>
      <c r="J1935" s="194"/>
      <c r="K1935" s="168"/>
      <c r="L1935" s="154"/>
      <c r="M1935" s="154"/>
    </row>
    <row r="1936" spans="1:13" collapsed="1">
      <c r="C1936" s="65"/>
      <c r="D1936" s="65"/>
      <c r="E1936" s="209"/>
      <c r="F1936" s="96"/>
      <c r="G1936" s="163"/>
      <c r="H1936" s="164"/>
      <c r="I1936" s="164"/>
      <c r="J1936" s="65"/>
      <c r="K1936" s="170"/>
    </row>
    <row r="1937" spans="1:13">
      <c r="A1937" s="104"/>
      <c r="B1937" s="105" t="s">
        <v>41</v>
      </c>
      <c r="D1937" s="65"/>
      <c r="E1937" s="209"/>
      <c r="F1937" s="96"/>
      <c r="G1937" s="163"/>
      <c r="H1937" s="164"/>
      <c r="I1937" s="164"/>
      <c r="J1937" s="65"/>
      <c r="K1937" s="170"/>
    </row>
    <row r="1938" spans="1:13">
      <c r="C1938" s="65"/>
      <c r="D1938" s="65"/>
      <c r="E1938" s="209"/>
      <c r="F1938" s="96"/>
      <c r="G1938" s="163"/>
      <c r="H1938" s="164"/>
      <c r="I1938" s="164"/>
      <c r="J1938" s="65"/>
      <c r="K1938" s="170"/>
    </row>
    <row r="1939" spans="1:13" hidden="1" outlineLevel="1">
      <c r="C1939" s="65" t="s">
        <v>1648</v>
      </c>
      <c r="D1939" s="65"/>
      <c r="E1939" s="209"/>
      <c r="F1939" s="96"/>
      <c r="G1939" s="163"/>
      <c r="H1939" s="164"/>
      <c r="I1939" s="164"/>
      <c r="J1939" s="65"/>
      <c r="K1939" s="170"/>
    </row>
    <row r="1940" spans="1:13" hidden="1" outlineLevel="1">
      <c r="C1940" s="234" t="s">
        <v>1649</v>
      </c>
      <c r="D1940" s="65"/>
      <c r="E1940" s="209"/>
      <c r="F1940" s="96"/>
      <c r="G1940" s="163"/>
      <c r="H1940" s="164"/>
      <c r="I1940" s="164"/>
      <c r="J1940" s="65"/>
      <c r="K1940" s="170"/>
    </row>
    <row r="1941" spans="1:13" hidden="1" outlineLevel="1">
      <c r="C1941" s="65" t="s">
        <v>1650</v>
      </c>
      <c r="D1941" s="65"/>
      <c r="E1941" s="209"/>
      <c r="F1941" s="96"/>
      <c r="G1941" s="163"/>
      <c r="H1941" s="164"/>
      <c r="I1941" s="164"/>
      <c r="J1941" s="65"/>
      <c r="K1941" s="170"/>
      <c r="M1941" t="s">
        <v>270</v>
      </c>
    </row>
    <row r="1942" spans="1:13" hidden="1" outlineLevel="1">
      <c r="C1942" s="65"/>
      <c r="D1942" s="65"/>
      <c r="E1942" s="209"/>
      <c r="F1942" s="96"/>
      <c r="G1942" s="163"/>
      <c r="H1942" s="164"/>
      <c r="I1942" s="164"/>
      <c r="J1942" s="65"/>
      <c r="K1942" s="170"/>
    </row>
    <row r="1943" spans="1:13" hidden="1" outlineLevel="1">
      <c r="C1943" s="65"/>
      <c r="D1943" s="65"/>
      <c r="E1943" s="209"/>
      <c r="F1943" s="96"/>
      <c r="G1943" s="163"/>
      <c r="H1943" s="164"/>
      <c r="I1943" s="164"/>
      <c r="J1943" s="65"/>
      <c r="K1943" s="170"/>
    </row>
    <row r="1944" spans="1:13" hidden="1" outlineLevel="1">
      <c r="C1944" s="65"/>
      <c r="D1944" s="65"/>
      <c r="E1944" s="209"/>
      <c r="F1944" s="96"/>
      <c r="G1944" s="163"/>
      <c r="H1944" s="164"/>
      <c r="I1944" s="164"/>
      <c r="J1944" s="65"/>
      <c r="K1944" s="170"/>
    </row>
    <row r="1945" spans="1:13" hidden="1" outlineLevel="1">
      <c r="C1945" s="65"/>
      <c r="D1945" s="65"/>
      <c r="E1945" s="209"/>
      <c r="F1945" s="96"/>
      <c r="G1945" s="163"/>
      <c r="H1945" s="164"/>
      <c r="I1945" s="164"/>
      <c r="J1945" s="65"/>
      <c r="K1945" s="170"/>
    </row>
    <row r="1946" spans="1:13" hidden="1" outlineLevel="1">
      <c r="C1946" s="65"/>
      <c r="D1946" s="65"/>
      <c r="E1946" s="209"/>
      <c r="F1946" s="96"/>
      <c r="G1946" s="163"/>
      <c r="H1946" s="164"/>
      <c r="I1946" s="164"/>
      <c r="J1946" s="65"/>
      <c r="K1946" s="170"/>
      <c r="M1946" t="s">
        <v>270</v>
      </c>
    </row>
    <row r="1947" spans="1:13" hidden="1" outlineLevel="1">
      <c r="C1947" s="65" t="s">
        <v>1651</v>
      </c>
      <c r="D1947" s="65"/>
      <c r="E1947" s="209"/>
      <c r="F1947" s="96"/>
      <c r="G1947" s="163"/>
      <c r="H1947" s="164"/>
      <c r="I1947" s="164"/>
      <c r="J1947" s="65"/>
      <c r="K1947" s="170"/>
    </row>
    <row r="1948" spans="1:13" hidden="1" outlineLevel="1">
      <c r="C1948" s="65"/>
      <c r="D1948" s="65"/>
      <c r="E1948" s="209"/>
      <c r="F1948" s="96"/>
      <c r="G1948" s="163"/>
      <c r="H1948" s="164"/>
      <c r="I1948" s="164"/>
      <c r="J1948" s="65"/>
      <c r="K1948" s="170"/>
    </row>
    <row r="1949" spans="1:13" hidden="1" outlineLevel="1">
      <c r="C1949" s="65"/>
      <c r="D1949" s="65"/>
      <c r="E1949" s="209"/>
      <c r="F1949" s="96"/>
      <c r="G1949" s="163"/>
      <c r="H1949" s="164"/>
      <c r="I1949" s="164"/>
      <c r="J1949" s="65"/>
      <c r="K1949" s="170"/>
    </row>
    <row r="1950" spans="1:13" hidden="1" outlineLevel="1">
      <c r="C1950" s="65"/>
      <c r="D1950" s="65"/>
      <c r="E1950" s="209"/>
      <c r="F1950" s="96"/>
      <c r="G1950" s="163"/>
      <c r="H1950" s="164"/>
      <c r="I1950" s="164"/>
      <c r="J1950" s="65"/>
      <c r="K1950" s="170"/>
    </row>
    <row r="1951" spans="1:13" hidden="1" outlineLevel="1">
      <c r="C1951" s="65"/>
      <c r="D1951" s="65"/>
      <c r="E1951" s="209"/>
      <c r="F1951" s="96"/>
      <c r="G1951" s="163"/>
      <c r="H1951" s="164"/>
      <c r="I1951" s="164"/>
      <c r="J1951" s="65"/>
      <c r="K1951" s="170"/>
    </row>
    <row r="1952" spans="1:13" hidden="1" outlineLevel="1">
      <c r="C1952" s="65"/>
      <c r="D1952" s="65"/>
      <c r="E1952" s="209"/>
      <c r="F1952" s="96"/>
      <c r="G1952" s="163"/>
      <c r="H1952" s="164"/>
      <c r="I1952" s="164"/>
      <c r="J1952" s="65"/>
      <c r="K1952" s="170"/>
    </row>
    <row r="1953" spans="1:13" hidden="1" outlineLevel="1">
      <c r="C1953" s="65"/>
      <c r="D1953" s="65"/>
      <c r="E1953" s="209"/>
      <c r="F1953" s="96"/>
      <c r="G1953" s="163"/>
      <c r="H1953" s="164"/>
      <c r="I1953" s="164"/>
      <c r="J1953" s="65"/>
      <c r="K1953" s="170"/>
    </row>
    <row r="1954" spans="1:13" hidden="1" outlineLevel="1">
      <c r="C1954" s="65"/>
      <c r="D1954" s="65"/>
      <c r="E1954" s="209"/>
      <c r="F1954" s="96"/>
      <c r="G1954" s="163"/>
      <c r="H1954" s="164"/>
      <c r="I1954" s="164"/>
      <c r="J1954" s="65"/>
      <c r="K1954" s="170"/>
    </row>
    <row r="1955" spans="1:13" hidden="1" outlineLevel="1">
      <c r="C1955" s="65"/>
      <c r="D1955" s="65"/>
      <c r="E1955" s="209"/>
      <c r="F1955" s="96"/>
      <c r="G1955" s="163"/>
      <c r="H1955" s="164"/>
      <c r="I1955" s="164"/>
      <c r="J1955" s="65"/>
      <c r="K1955" s="170"/>
    </row>
    <row r="1956" spans="1:13" hidden="1" outlineLevel="1">
      <c r="C1956" s="65" t="s">
        <v>1652</v>
      </c>
      <c r="D1956" s="65"/>
      <c r="E1956" s="209"/>
      <c r="F1956" s="96"/>
      <c r="G1956" s="163"/>
      <c r="H1956" s="164"/>
      <c r="I1956" s="164"/>
      <c r="J1956" s="65"/>
      <c r="K1956" s="170"/>
      <c r="M1956" t="s">
        <v>270</v>
      </c>
    </row>
    <row r="1957" spans="1:13" hidden="1" outlineLevel="1">
      <c r="C1957" s="65"/>
      <c r="D1957" s="65"/>
      <c r="E1957" s="209"/>
      <c r="F1957" s="96"/>
      <c r="G1957" s="163"/>
      <c r="H1957" s="164"/>
      <c r="I1957" s="164"/>
      <c r="J1957" s="65"/>
      <c r="K1957" s="170"/>
    </row>
    <row r="1958" spans="1:13" hidden="1" outlineLevel="1">
      <c r="C1958" s="65"/>
      <c r="D1958" s="65"/>
      <c r="E1958" s="209"/>
      <c r="F1958" s="96"/>
      <c r="G1958" s="163"/>
      <c r="H1958" s="164"/>
      <c r="I1958" s="164"/>
      <c r="J1958" s="65"/>
      <c r="K1958" s="170"/>
    </row>
    <row r="1959" spans="1:13" hidden="1" outlineLevel="1">
      <c r="C1959" s="65"/>
      <c r="D1959" s="65"/>
      <c r="E1959" s="209"/>
      <c r="F1959" s="96"/>
      <c r="G1959" s="163"/>
      <c r="H1959" s="164"/>
      <c r="I1959" s="164"/>
      <c r="J1959" s="65"/>
      <c r="K1959" s="170"/>
    </row>
    <row r="1960" spans="1:13" hidden="1" outlineLevel="1">
      <c r="C1960" s="65"/>
      <c r="D1960" s="65"/>
      <c r="E1960" s="209"/>
      <c r="F1960" s="96"/>
      <c r="G1960" s="163"/>
      <c r="H1960" s="164"/>
      <c r="I1960" s="164"/>
      <c r="J1960" s="65"/>
      <c r="K1960" s="170"/>
    </row>
    <row r="1961" spans="1:13" hidden="1" outlineLevel="1">
      <c r="C1961" s="65"/>
      <c r="D1961" s="65"/>
      <c r="E1961" s="209"/>
      <c r="F1961" s="96"/>
      <c r="G1961" s="163"/>
      <c r="H1961" s="164"/>
      <c r="I1961" s="164"/>
      <c r="J1961" s="65"/>
      <c r="K1961" s="170"/>
    </row>
    <row r="1962" spans="1:13" hidden="1" outlineLevel="1">
      <c r="C1962" s="65"/>
      <c r="D1962" s="65"/>
      <c r="E1962" s="209"/>
      <c r="F1962" s="96"/>
      <c r="G1962" s="163"/>
      <c r="H1962" s="164"/>
      <c r="I1962" s="164"/>
      <c r="J1962" s="65"/>
      <c r="K1962" s="170"/>
    </row>
    <row r="1963" spans="1:13" hidden="1" outlineLevel="1">
      <c r="C1963" s="65" t="s">
        <v>1653</v>
      </c>
      <c r="D1963" s="65"/>
      <c r="E1963" s="209"/>
      <c r="F1963" s="96"/>
      <c r="G1963" s="163"/>
      <c r="H1963" s="164"/>
      <c r="I1963" s="164"/>
      <c r="J1963" s="65"/>
      <c r="K1963" s="170"/>
      <c r="M1963" t="s">
        <v>270</v>
      </c>
    </row>
    <row r="1964" spans="1:13" hidden="1" outlineLevel="1">
      <c r="C1964" s="65"/>
      <c r="D1964" s="65"/>
      <c r="E1964" s="209"/>
      <c r="F1964" s="96"/>
      <c r="G1964" s="163"/>
      <c r="H1964" s="164"/>
      <c r="I1964" s="164"/>
      <c r="J1964" s="65"/>
      <c r="K1964" s="170"/>
    </row>
    <row r="1965" spans="1:13" hidden="1" outlineLevel="1">
      <c r="C1965" s="65"/>
      <c r="D1965" s="65"/>
      <c r="E1965" s="209"/>
      <c r="F1965" s="96"/>
      <c r="G1965" s="163"/>
      <c r="H1965" s="164"/>
      <c r="I1965" s="164"/>
      <c r="J1965" s="65"/>
      <c r="K1965" s="170"/>
    </row>
    <row r="1966" spans="1:13" collapsed="1">
      <c r="A1966" t="s">
        <v>1654</v>
      </c>
      <c r="B1966" s="65" t="s">
        <v>1655</v>
      </c>
      <c r="D1966" s="65"/>
      <c r="E1966" s="209"/>
      <c r="F1966" s="96"/>
      <c r="G1966" s="163"/>
      <c r="H1966" s="164"/>
      <c r="I1966" s="164"/>
      <c r="J1966" s="65"/>
      <c r="K1966" s="170"/>
    </row>
    <row r="1967" spans="1:13" hidden="1" outlineLevel="1">
      <c r="A1967" t="s">
        <v>1656</v>
      </c>
      <c r="C1967" s="65" t="s">
        <v>2027</v>
      </c>
      <c r="D1967" s="65"/>
      <c r="E1967" s="209"/>
      <c r="F1967" s="96"/>
      <c r="G1967" s="163"/>
      <c r="H1967" s="164"/>
      <c r="I1967" s="164"/>
      <c r="J1967" s="65"/>
      <c r="K1967" s="170"/>
      <c r="M1967" t="s">
        <v>270</v>
      </c>
    </row>
    <row r="1968" spans="1:13" hidden="1" outlineLevel="1">
      <c r="A1968" t="s">
        <v>1657</v>
      </c>
      <c r="C1968" s="65"/>
      <c r="D1968" s="65"/>
      <c r="E1968" s="209"/>
      <c r="F1968" s="96"/>
      <c r="G1968" s="163"/>
      <c r="H1968" s="164"/>
      <c r="I1968" s="164"/>
      <c r="J1968" s="65"/>
      <c r="K1968" s="170"/>
    </row>
    <row r="1969" spans="1:13" hidden="1" outlineLevel="1">
      <c r="A1969" t="s">
        <v>1658</v>
      </c>
      <c r="C1969" s="65"/>
      <c r="D1969" s="65"/>
      <c r="E1969" s="209"/>
      <c r="F1969" s="96"/>
      <c r="G1969" s="163"/>
      <c r="H1969" s="164"/>
      <c r="I1969" s="164"/>
      <c r="J1969" s="65"/>
      <c r="K1969" s="170"/>
    </row>
    <row r="1970" spans="1:13" hidden="1" outlineLevel="1">
      <c r="A1970" t="s">
        <v>1659</v>
      </c>
      <c r="C1970" s="65"/>
      <c r="D1970" s="65"/>
      <c r="E1970" s="209"/>
      <c r="F1970" s="96"/>
      <c r="G1970" s="163"/>
      <c r="H1970" s="164"/>
      <c r="I1970" s="164"/>
      <c r="J1970" s="65"/>
      <c r="K1970" s="170"/>
    </row>
    <row r="1971" spans="1:13" hidden="1" outlineLevel="1">
      <c r="A1971" t="s">
        <v>1660</v>
      </c>
      <c r="C1971" s="65"/>
      <c r="D1971" s="65"/>
      <c r="E1971" s="209"/>
      <c r="F1971" s="96"/>
      <c r="G1971" s="163"/>
      <c r="H1971" s="164"/>
      <c r="I1971" s="164"/>
      <c r="J1971" s="65"/>
      <c r="K1971" s="170"/>
    </row>
    <row r="1972" spans="1:13" hidden="1" outlineLevel="1">
      <c r="A1972" t="s">
        <v>1661</v>
      </c>
      <c r="C1972" s="65"/>
      <c r="D1972" s="65"/>
      <c r="E1972" s="209"/>
      <c r="F1972" s="96"/>
      <c r="G1972" s="163"/>
      <c r="H1972" s="164"/>
      <c r="I1972" s="164"/>
      <c r="J1972" s="65"/>
      <c r="K1972" s="170"/>
    </row>
    <row r="1973" spans="1:13" hidden="1" outlineLevel="1">
      <c r="A1973" t="s">
        <v>1662</v>
      </c>
      <c r="C1973" s="65" t="s">
        <v>1663</v>
      </c>
      <c r="D1973" s="65"/>
      <c r="E1973" s="209"/>
      <c r="F1973" s="96"/>
      <c r="G1973" s="163"/>
      <c r="H1973" s="164"/>
      <c r="I1973" s="164"/>
      <c r="J1973" s="65"/>
      <c r="K1973" s="170"/>
      <c r="M1973" t="s">
        <v>270</v>
      </c>
    </row>
    <row r="1974" spans="1:13" hidden="1" outlineLevel="1">
      <c r="A1974" t="s">
        <v>1664</v>
      </c>
      <c r="C1974" s="65"/>
      <c r="D1974" s="65"/>
      <c r="E1974" s="209"/>
      <c r="F1974" s="96"/>
      <c r="G1974" s="163"/>
      <c r="H1974" s="164"/>
      <c r="I1974" s="164"/>
      <c r="J1974" s="65"/>
      <c r="K1974" s="170"/>
    </row>
    <row r="1975" spans="1:13" hidden="1" outlineLevel="1">
      <c r="A1975" t="s">
        <v>1665</v>
      </c>
      <c r="C1975" s="65"/>
      <c r="D1975" s="65"/>
      <c r="E1975" s="209"/>
      <c r="F1975" s="96"/>
      <c r="G1975" s="163"/>
      <c r="H1975" s="164"/>
      <c r="I1975" s="164"/>
      <c r="J1975" s="65"/>
      <c r="K1975" s="170"/>
    </row>
    <row r="1976" spans="1:13" hidden="1" outlineLevel="1">
      <c r="A1976" t="s">
        <v>1666</v>
      </c>
      <c r="C1976" s="65"/>
      <c r="D1976" s="65"/>
      <c r="E1976" s="209"/>
      <c r="F1976" s="96"/>
      <c r="G1976" s="163"/>
      <c r="H1976" s="164"/>
      <c r="I1976" s="164"/>
      <c r="J1976" s="65"/>
      <c r="K1976" s="170"/>
    </row>
    <row r="1977" spans="1:13" hidden="1" outlineLevel="1">
      <c r="A1977" t="s">
        <v>1667</v>
      </c>
      <c r="C1977" s="65"/>
      <c r="D1977" s="65"/>
      <c r="E1977" s="209"/>
      <c r="F1977" s="96"/>
      <c r="G1977" s="163"/>
      <c r="H1977" s="164"/>
      <c r="I1977" s="164"/>
      <c r="J1977" s="65"/>
      <c r="K1977" s="170"/>
    </row>
    <row r="1978" spans="1:13" hidden="1" outlineLevel="1">
      <c r="A1978" t="s">
        <v>1668</v>
      </c>
      <c r="C1978" s="65" t="s">
        <v>1669</v>
      </c>
      <c r="D1978" s="65"/>
      <c r="E1978" s="209"/>
      <c r="F1978" s="96"/>
      <c r="G1978" s="163"/>
      <c r="H1978" s="164"/>
      <c r="I1978" s="164"/>
      <c r="J1978" s="65"/>
      <c r="K1978" s="170"/>
      <c r="M1978" t="s">
        <v>270</v>
      </c>
    </row>
    <row r="1979" spans="1:13" hidden="1" outlineLevel="1">
      <c r="A1979" t="s">
        <v>1670</v>
      </c>
      <c r="C1979" s="65"/>
      <c r="D1979" s="65"/>
      <c r="E1979" s="209"/>
      <c r="F1979" s="96"/>
      <c r="G1979" s="163"/>
      <c r="H1979" s="164"/>
      <c r="I1979" s="164"/>
      <c r="J1979" s="65"/>
      <c r="K1979" s="170"/>
    </row>
    <row r="1980" spans="1:13" hidden="1" outlineLevel="1">
      <c r="A1980" t="s">
        <v>1671</v>
      </c>
      <c r="C1980" s="65"/>
      <c r="D1980" s="65"/>
      <c r="E1980" s="209"/>
      <c r="F1980" s="96"/>
      <c r="G1980" s="163"/>
      <c r="H1980" s="164"/>
      <c r="I1980" s="164"/>
      <c r="J1980" s="65"/>
      <c r="K1980" s="170"/>
    </row>
    <row r="1981" spans="1:13" hidden="1" outlineLevel="1">
      <c r="A1981" t="s">
        <v>1672</v>
      </c>
      <c r="C1981" s="65"/>
      <c r="D1981" s="65"/>
      <c r="E1981" s="209"/>
      <c r="F1981" s="96"/>
      <c r="G1981" s="163"/>
      <c r="H1981" s="164"/>
      <c r="I1981" s="164"/>
      <c r="J1981" s="65"/>
      <c r="K1981" s="170"/>
    </row>
    <row r="1982" spans="1:13" hidden="1" outlineLevel="1">
      <c r="A1982" t="s">
        <v>1673</v>
      </c>
      <c r="C1982" s="65"/>
      <c r="D1982" s="65"/>
      <c r="E1982" s="209"/>
      <c r="F1982" s="96"/>
      <c r="G1982" s="163"/>
      <c r="H1982" s="164"/>
      <c r="I1982" s="164"/>
      <c r="J1982" s="65"/>
      <c r="K1982" s="170"/>
    </row>
    <row r="1983" spans="1:13" hidden="1" outlineLevel="1">
      <c r="A1983" t="s">
        <v>1674</v>
      </c>
      <c r="C1983" s="65" t="s">
        <v>1675</v>
      </c>
      <c r="D1983" s="65"/>
      <c r="E1983" s="209"/>
      <c r="F1983" s="96"/>
      <c r="G1983" s="163"/>
      <c r="H1983" s="164"/>
      <c r="I1983" s="164"/>
      <c r="J1983" s="65"/>
      <c r="K1983" s="170"/>
      <c r="M1983" t="s">
        <v>270</v>
      </c>
    </row>
    <row r="1984" spans="1:13" hidden="1" outlineLevel="1">
      <c r="A1984" t="s">
        <v>1676</v>
      </c>
      <c r="C1984" s="65"/>
      <c r="D1984" s="65"/>
      <c r="E1984" s="209"/>
      <c r="F1984" s="96"/>
      <c r="G1984" s="163"/>
      <c r="H1984" s="164"/>
      <c r="I1984" s="164"/>
      <c r="J1984" s="65"/>
      <c r="K1984" s="170"/>
    </row>
    <row r="1985" spans="1:13" hidden="1" outlineLevel="1">
      <c r="A1985" t="s">
        <v>1677</v>
      </c>
      <c r="C1985" s="65"/>
      <c r="D1985" s="65"/>
      <c r="E1985" s="209"/>
      <c r="F1985" s="96"/>
      <c r="G1985" s="163"/>
      <c r="H1985" s="164"/>
      <c r="I1985" s="164"/>
      <c r="J1985" s="65"/>
      <c r="K1985" s="170"/>
    </row>
    <row r="1986" spans="1:13" hidden="1" outlineLevel="1">
      <c r="A1986" t="s">
        <v>1678</v>
      </c>
      <c r="C1986" s="65"/>
      <c r="D1986" s="65"/>
      <c r="E1986" s="209"/>
      <c r="F1986" s="96"/>
      <c r="G1986" s="163"/>
      <c r="H1986" s="164"/>
      <c r="I1986" s="164"/>
      <c r="J1986" s="65"/>
      <c r="K1986" s="170"/>
    </row>
    <row r="1987" spans="1:13" hidden="1" outlineLevel="1">
      <c r="A1987" t="s">
        <v>1679</v>
      </c>
      <c r="C1987" s="65"/>
      <c r="D1987" s="65"/>
      <c r="E1987" s="209"/>
      <c r="F1987" s="96"/>
      <c r="G1987" s="163"/>
      <c r="H1987" s="164"/>
      <c r="I1987" s="164"/>
      <c r="J1987" s="65"/>
      <c r="K1987" s="170"/>
    </row>
    <row r="1988" spans="1:13" hidden="1" outlineLevel="1">
      <c r="A1988" t="s">
        <v>1680</v>
      </c>
      <c r="C1988" s="65"/>
      <c r="D1988" s="65"/>
      <c r="E1988" s="209"/>
      <c r="F1988" s="96"/>
      <c r="G1988" s="163"/>
      <c r="H1988" s="164"/>
      <c r="I1988" s="164"/>
      <c r="J1988" s="65"/>
      <c r="K1988" s="170"/>
    </row>
    <row r="1989" spans="1:13" hidden="1" outlineLevel="1">
      <c r="A1989" t="s">
        <v>1681</v>
      </c>
      <c r="C1989" s="65" t="s">
        <v>1682</v>
      </c>
      <c r="D1989" s="65"/>
      <c r="E1989" s="209"/>
      <c r="F1989" s="96"/>
      <c r="G1989" s="163"/>
      <c r="H1989" s="164"/>
      <c r="I1989" s="164"/>
      <c r="J1989" s="65"/>
      <c r="K1989" s="170"/>
      <c r="M1989" t="s">
        <v>270</v>
      </c>
    </row>
    <row r="1990" spans="1:13" hidden="1" outlineLevel="1">
      <c r="A1990" t="s">
        <v>1684</v>
      </c>
      <c r="C1990" s="65" t="s">
        <v>1683</v>
      </c>
      <c r="D1990" s="65"/>
      <c r="E1990" s="209"/>
      <c r="F1990" s="96"/>
      <c r="G1990" s="163"/>
      <c r="H1990" s="164"/>
      <c r="I1990" s="164"/>
      <c r="J1990" s="65"/>
      <c r="K1990" s="170"/>
    </row>
    <row r="1991" spans="1:13" hidden="1" outlineLevel="1">
      <c r="A1991" t="s">
        <v>1685</v>
      </c>
      <c r="C1991" s="65" t="s">
        <v>1686</v>
      </c>
      <c r="D1991" s="65"/>
      <c r="E1991" s="209"/>
      <c r="F1991" s="96"/>
      <c r="G1991" s="163"/>
      <c r="H1991" s="164"/>
      <c r="I1991" s="164"/>
      <c r="J1991" s="65"/>
      <c r="K1991" s="170"/>
    </row>
    <row r="1992" spans="1:13" hidden="1" outlineLevel="1">
      <c r="A1992" t="s">
        <v>1687</v>
      </c>
      <c r="C1992" s="65" t="s">
        <v>1688</v>
      </c>
      <c r="D1992" s="65"/>
      <c r="E1992" s="209"/>
      <c r="F1992" s="96"/>
      <c r="G1992" s="163"/>
      <c r="H1992" s="164"/>
      <c r="I1992" s="164"/>
      <c r="J1992" s="65"/>
      <c r="K1992" s="170"/>
    </row>
    <row r="1993" spans="1:13" hidden="1" outlineLevel="1">
      <c r="A1993" t="s">
        <v>1689</v>
      </c>
      <c r="C1993" s="65"/>
      <c r="D1993" s="65"/>
      <c r="E1993" s="209"/>
      <c r="F1993" s="96"/>
      <c r="G1993" s="163"/>
      <c r="H1993" s="164"/>
      <c r="I1993" s="164"/>
      <c r="J1993" s="65"/>
      <c r="K1993" s="170"/>
    </row>
    <row r="1994" spans="1:13" hidden="1" outlineLevel="1">
      <c r="A1994" t="s">
        <v>1690</v>
      </c>
      <c r="C1994" s="65"/>
      <c r="D1994" s="65"/>
      <c r="E1994" s="209"/>
      <c r="F1994" s="96"/>
      <c r="G1994" s="163"/>
      <c r="H1994" s="164"/>
      <c r="I1994" s="164"/>
      <c r="J1994" s="65"/>
      <c r="K1994" s="170"/>
    </row>
    <row r="1995" spans="1:13" collapsed="1">
      <c r="A1995" t="s">
        <v>1691</v>
      </c>
      <c r="B1995" s="65" t="s">
        <v>1692</v>
      </c>
      <c r="D1995" s="65"/>
      <c r="E1995" s="209"/>
      <c r="F1995" s="96"/>
      <c r="G1995" s="163"/>
      <c r="H1995" s="164"/>
      <c r="I1995" s="164"/>
      <c r="J1995" s="65"/>
      <c r="K1995" s="170"/>
      <c r="L1995" s="166">
        <f>I2030</f>
        <v>142.8305</v>
      </c>
      <c r="M1995" t="s">
        <v>270</v>
      </c>
    </row>
    <row r="1996" spans="1:13">
      <c r="A1996" t="s">
        <v>2028</v>
      </c>
      <c r="C1996" s="65"/>
      <c r="D1996" s="65"/>
      <c r="E1996" s="209"/>
      <c r="F1996" s="96"/>
      <c r="G1996" s="163"/>
      <c r="H1996" s="164"/>
      <c r="I1996" s="164"/>
      <c r="J1996" s="65"/>
      <c r="K1996" s="170"/>
    </row>
    <row r="1997" spans="1:13">
      <c r="A1997" t="s">
        <v>2029</v>
      </c>
      <c r="B1997" s="172" t="s">
        <v>2030</v>
      </c>
      <c r="C1997" s="223">
        <v>14055</v>
      </c>
      <c r="D1997" s="205"/>
      <c r="E1997" s="242">
        <v>1</v>
      </c>
      <c r="F1997" s="224">
        <v>1</v>
      </c>
      <c r="G1997" s="175">
        <v>14.055</v>
      </c>
      <c r="H1997" s="176">
        <v>6.9</v>
      </c>
      <c r="I1997" s="176">
        <f>H1997*G1997*F1997*E1997</f>
        <v>96.979500000000002</v>
      </c>
      <c r="J1997" s="65"/>
      <c r="K1997" s="170"/>
    </row>
    <row r="1998" spans="1:13">
      <c r="A1998" t="s">
        <v>2031</v>
      </c>
      <c r="B1998" s="172"/>
      <c r="C1998" s="205"/>
      <c r="D1998" s="205"/>
      <c r="E1998" s="242"/>
      <c r="F1998" s="224"/>
      <c r="G1998" s="175"/>
      <c r="H1998" s="176"/>
      <c r="I1998" s="176"/>
      <c r="J1998" s="65"/>
      <c r="K1998" s="170"/>
    </row>
    <row r="1999" spans="1:13">
      <c r="A1999" t="s">
        <v>2032</v>
      </c>
      <c r="B1999" s="172"/>
      <c r="C1999" s="205" t="s">
        <v>2033</v>
      </c>
      <c r="D1999" s="205"/>
      <c r="E1999" s="242"/>
      <c r="F1999" s="224"/>
      <c r="G1999" s="175"/>
      <c r="H1999" s="176"/>
      <c r="I1999" s="176"/>
      <c r="J1999" s="65"/>
      <c r="K1999" s="170"/>
    </row>
    <row r="2000" spans="1:13">
      <c r="A2000" t="s">
        <v>2034</v>
      </c>
      <c r="B2000" s="172"/>
      <c r="C2000" s="205"/>
      <c r="D2000" s="205"/>
      <c r="E2000" s="242"/>
      <c r="F2000" s="224"/>
      <c r="G2000" s="175"/>
      <c r="H2000" s="176"/>
      <c r="I2000" s="176"/>
      <c r="J2000" s="65"/>
      <c r="K2000" s="170"/>
    </row>
    <row r="2001" spans="1:13">
      <c r="A2001" t="s">
        <v>2035</v>
      </c>
      <c r="B2001" s="172" t="s">
        <v>2036</v>
      </c>
      <c r="C2001" s="223">
        <v>6805</v>
      </c>
      <c r="D2001" s="205"/>
      <c r="E2001" s="242">
        <v>1</v>
      </c>
      <c r="F2001" s="224">
        <v>1</v>
      </c>
      <c r="G2001" s="175">
        <v>6.8049999999999997</v>
      </c>
      <c r="H2001" s="176">
        <v>4.6849999999999996</v>
      </c>
      <c r="I2001" s="176">
        <f>H2001*G2001*F2001*E2001</f>
        <v>31.881424999999997</v>
      </c>
      <c r="J2001" s="65"/>
      <c r="K2001" s="170"/>
    </row>
    <row r="2002" spans="1:13" hidden="1" outlineLevel="1">
      <c r="A2002" t="s">
        <v>2037</v>
      </c>
      <c r="B2002" s="172"/>
      <c r="C2002" s="225" t="s">
        <v>328</v>
      </c>
      <c r="D2002" s="205"/>
      <c r="E2002" s="242"/>
      <c r="F2002" s="224"/>
      <c r="G2002" s="175"/>
      <c r="H2002" s="176"/>
      <c r="I2002" s="176"/>
      <c r="J2002" s="65"/>
      <c r="K2002" s="170"/>
    </row>
    <row r="2003" spans="1:13" hidden="1" outlineLevel="1">
      <c r="A2003" t="s">
        <v>2038</v>
      </c>
      <c r="B2003" s="172"/>
      <c r="C2003" s="205" t="s">
        <v>1693</v>
      </c>
      <c r="D2003" s="205"/>
      <c r="E2003" s="242"/>
      <c r="F2003" s="224"/>
      <c r="G2003" s="175"/>
      <c r="H2003" s="176"/>
      <c r="I2003" s="176"/>
      <c r="J2003" s="65"/>
      <c r="K2003" s="170"/>
      <c r="M2003" t="s">
        <v>270</v>
      </c>
    </row>
    <row r="2004" spans="1:13" hidden="1" outlineLevel="1">
      <c r="A2004" t="s">
        <v>2039</v>
      </c>
      <c r="B2004" s="172"/>
      <c r="C2004" s="205" t="s">
        <v>1694</v>
      </c>
      <c r="D2004" s="205"/>
      <c r="E2004" s="242"/>
      <c r="F2004" s="224"/>
      <c r="G2004" s="175"/>
      <c r="H2004" s="176"/>
      <c r="I2004" s="176"/>
      <c r="J2004" s="65"/>
      <c r="K2004" s="170"/>
    </row>
    <row r="2005" spans="1:13" hidden="1" outlineLevel="1">
      <c r="A2005" t="s">
        <v>2040</v>
      </c>
      <c r="B2005" s="172"/>
      <c r="C2005" s="205"/>
      <c r="D2005" s="205"/>
      <c r="E2005" s="242"/>
      <c r="F2005" s="224"/>
      <c r="G2005" s="175"/>
      <c r="H2005" s="176"/>
      <c r="I2005" s="176"/>
      <c r="J2005" s="65"/>
      <c r="K2005" s="170"/>
    </row>
    <row r="2006" spans="1:13" hidden="1" outlineLevel="1">
      <c r="A2006" t="s">
        <v>2041</v>
      </c>
      <c r="B2006" s="172"/>
      <c r="C2006" s="205" t="s">
        <v>1695</v>
      </c>
      <c r="D2006" s="205"/>
      <c r="E2006" s="242"/>
      <c r="F2006" s="224"/>
      <c r="G2006" s="175"/>
      <c r="H2006" s="176"/>
      <c r="I2006" s="176"/>
      <c r="J2006" s="65"/>
      <c r="K2006" s="170"/>
      <c r="M2006" t="s">
        <v>270</v>
      </c>
    </row>
    <row r="2007" spans="1:13" hidden="1" outlineLevel="1">
      <c r="A2007" t="s">
        <v>2042</v>
      </c>
      <c r="B2007" s="172"/>
      <c r="C2007" s="205"/>
      <c r="D2007" s="205"/>
      <c r="E2007" s="242"/>
      <c r="F2007" s="224"/>
      <c r="G2007" s="175"/>
      <c r="H2007" s="176"/>
      <c r="I2007" s="176"/>
      <c r="J2007" s="65"/>
      <c r="K2007" s="170"/>
    </row>
    <row r="2008" spans="1:13" hidden="1" outlineLevel="1">
      <c r="A2008" t="s">
        <v>2043</v>
      </c>
      <c r="B2008" s="172"/>
      <c r="C2008" s="205" t="s">
        <v>1696</v>
      </c>
      <c r="D2008" s="205"/>
      <c r="E2008" s="242"/>
      <c r="F2008" s="224"/>
      <c r="G2008" s="175"/>
      <c r="H2008" s="176"/>
      <c r="I2008" s="176"/>
      <c r="J2008" s="65"/>
      <c r="K2008" s="170"/>
    </row>
    <row r="2009" spans="1:13" hidden="1" outlineLevel="1">
      <c r="A2009" t="s">
        <v>2044</v>
      </c>
      <c r="B2009" s="172"/>
      <c r="C2009" s="205" t="s">
        <v>1697</v>
      </c>
      <c r="D2009" s="205"/>
      <c r="E2009" s="242"/>
      <c r="F2009" s="224"/>
      <c r="G2009" s="175"/>
      <c r="H2009" s="176"/>
      <c r="I2009" s="176"/>
      <c r="J2009" s="65"/>
      <c r="K2009" s="170"/>
      <c r="M2009" t="s">
        <v>270</v>
      </c>
    </row>
    <row r="2010" spans="1:13" hidden="1" outlineLevel="1">
      <c r="A2010" t="s">
        <v>2045</v>
      </c>
      <c r="B2010" s="172"/>
      <c r="C2010" s="205"/>
      <c r="D2010" s="205"/>
      <c r="E2010" s="242"/>
      <c r="F2010" s="224"/>
      <c r="G2010" s="175"/>
      <c r="H2010" s="176"/>
      <c r="I2010" s="176"/>
      <c r="J2010" s="65"/>
      <c r="K2010" s="170"/>
    </row>
    <row r="2011" spans="1:13" hidden="1" outlineLevel="1">
      <c r="A2011" t="s">
        <v>2046</v>
      </c>
      <c r="B2011" s="172"/>
      <c r="C2011" s="205"/>
      <c r="D2011" s="205"/>
      <c r="E2011" s="242"/>
      <c r="F2011" s="224"/>
      <c r="G2011" s="175"/>
      <c r="H2011" s="176"/>
      <c r="I2011" s="176"/>
      <c r="J2011" s="65"/>
      <c r="K2011" s="170"/>
    </row>
    <row r="2012" spans="1:13" hidden="1" outlineLevel="1">
      <c r="A2012" t="s">
        <v>2047</v>
      </c>
      <c r="B2012" s="172"/>
      <c r="C2012" s="205" t="s">
        <v>1695</v>
      </c>
      <c r="D2012" s="205"/>
      <c r="E2012" s="242"/>
      <c r="F2012" s="224"/>
      <c r="G2012" s="175"/>
      <c r="H2012" s="176"/>
      <c r="I2012" s="176"/>
      <c r="J2012" s="65"/>
      <c r="K2012" s="170"/>
      <c r="M2012" t="s">
        <v>270</v>
      </c>
    </row>
    <row r="2013" spans="1:13" hidden="1" outlineLevel="1">
      <c r="A2013" t="s">
        <v>2048</v>
      </c>
      <c r="B2013" s="172"/>
      <c r="C2013" s="205"/>
      <c r="D2013" s="205"/>
      <c r="E2013" s="242"/>
      <c r="F2013" s="224"/>
      <c r="G2013" s="175"/>
      <c r="H2013" s="176"/>
      <c r="I2013" s="176"/>
      <c r="J2013" s="65"/>
      <c r="K2013" s="170"/>
    </row>
    <row r="2014" spans="1:13" hidden="1" outlineLevel="1">
      <c r="A2014" t="s">
        <v>2049</v>
      </c>
      <c r="B2014" s="172"/>
      <c r="C2014" s="205"/>
      <c r="D2014" s="205"/>
      <c r="E2014" s="242"/>
      <c r="F2014" s="174"/>
      <c r="G2014" s="175"/>
      <c r="H2014" s="175"/>
      <c r="I2014" s="175"/>
      <c r="J2014" s="170"/>
      <c r="K2014" s="170"/>
    </row>
    <row r="2015" spans="1:13" hidden="1" outlineLevel="1">
      <c r="A2015" t="s">
        <v>2050</v>
      </c>
      <c r="B2015" s="172"/>
      <c r="C2015" s="205" t="s">
        <v>1698</v>
      </c>
      <c r="D2015" s="205"/>
      <c r="E2015" s="174"/>
      <c r="F2015" s="174"/>
      <c r="G2015" s="175"/>
      <c r="H2015" s="175"/>
      <c r="I2015" s="175"/>
      <c r="J2015" s="170"/>
      <c r="K2015" s="170"/>
    </row>
    <row r="2016" spans="1:13" hidden="1" outlineLevel="1">
      <c r="A2016" t="s">
        <v>2051</v>
      </c>
      <c r="B2016" s="172"/>
      <c r="C2016" s="205" t="s">
        <v>1699</v>
      </c>
      <c r="D2016" s="205"/>
      <c r="E2016" s="174"/>
      <c r="F2016" s="174"/>
      <c r="G2016" s="175"/>
      <c r="H2016" s="175"/>
      <c r="I2016" s="175"/>
      <c r="J2016" s="170"/>
      <c r="K2016" s="170"/>
      <c r="M2016" t="s">
        <v>270</v>
      </c>
    </row>
    <row r="2017" spans="1:13" hidden="1" outlineLevel="1">
      <c r="A2017" t="s">
        <v>2052</v>
      </c>
      <c r="B2017" s="172"/>
      <c r="C2017" s="205"/>
      <c r="D2017" s="205"/>
      <c r="E2017" s="174"/>
      <c r="F2017" s="174"/>
      <c r="G2017" s="175"/>
      <c r="H2017" s="175"/>
      <c r="I2017" s="175"/>
      <c r="J2017" s="170"/>
      <c r="K2017" s="170"/>
    </row>
    <row r="2018" spans="1:13" hidden="1" outlineLevel="1">
      <c r="A2018" t="s">
        <v>2053</v>
      </c>
      <c r="B2018" s="172"/>
      <c r="C2018" s="205"/>
      <c r="D2018" s="205"/>
      <c r="E2018" s="174"/>
      <c r="F2018" s="174"/>
      <c r="G2018" s="175"/>
      <c r="H2018" s="175"/>
      <c r="I2018" s="176"/>
      <c r="J2018" s="65"/>
      <c r="K2018" s="170"/>
    </row>
    <row r="2019" spans="1:13" hidden="1" outlineLevel="1">
      <c r="A2019" t="s">
        <v>2054</v>
      </c>
      <c r="B2019" s="172"/>
      <c r="C2019" s="205"/>
      <c r="D2019" s="205"/>
      <c r="E2019" s="242"/>
      <c r="F2019" s="224"/>
      <c r="G2019" s="175"/>
      <c r="H2019" s="175"/>
      <c r="I2019" s="176"/>
      <c r="J2019" s="65"/>
      <c r="K2019" s="170"/>
    </row>
    <row r="2020" spans="1:13" hidden="1" outlineLevel="1">
      <c r="A2020" t="s">
        <v>2055</v>
      </c>
      <c r="B2020" s="172"/>
      <c r="C2020" s="205"/>
      <c r="D2020" s="205"/>
      <c r="E2020" s="242"/>
      <c r="F2020" s="224"/>
      <c r="G2020" s="175"/>
      <c r="H2020" s="176"/>
      <c r="I2020" s="176"/>
      <c r="J2020" s="65"/>
      <c r="K2020" s="170"/>
    </row>
    <row r="2021" spans="1:13" collapsed="1">
      <c r="A2021" t="s">
        <v>2056</v>
      </c>
      <c r="B2021" s="172"/>
      <c r="C2021" s="172"/>
      <c r="D2021" s="205"/>
      <c r="E2021" s="242"/>
      <c r="F2021" s="224"/>
      <c r="G2021" s="175"/>
      <c r="H2021" s="176"/>
      <c r="I2021" s="176"/>
      <c r="J2021" s="65"/>
      <c r="K2021" s="170"/>
    </row>
    <row r="2022" spans="1:13">
      <c r="A2022" t="s">
        <v>2057</v>
      </c>
      <c r="B2022" s="172"/>
      <c r="C2022" s="172" t="s">
        <v>2058</v>
      </c>
      <c r="D2022" s="205"/>
      <c r="E2022" s="242"/>
      <c r="F2022" s="224"/>
      <c r="G2022" s="175"/>
      <c r="H2022" s="176"/>
      <c r="I2022" s="176"/>
      <c r="J2022" s="65"/>
      <c r="K2022" s="170"/>
    </row>
    <row r="2023" spans="1:13">
      <c r="A2023" t="s">
        <v>2059</v>
      </c>
      <c r="B2023" s="172"/>
      <c r="C2023" s="172"/>
      <c r="D2023" s="205"/>
      <c r="E2023" s="242"/>
      <c r="F2023" s="224"/>
      <c r="G2023" s="175"/>
      <c r="H2023" s="176"/>
      <c r="I2023" s="176"/>
      <c r="J2023" s="65"/>
      <c r="K2023" s="170"/>
    </row>
    <row r="2024" spans="1:13">
      <c r="A2024" t="s">
        <v>2060</v>
      </c>
      <c r="B2024" s="172" t="s">
        <v>2061</v>
      </c>
      <c r="C2024" s="183">
        <v>4395</v>
      </c>
      <c r="D2024" s="205"/>
      <c r="E2024" s="242">
        <v>1</v>
      </c>
      <c r="F2024" s="224">
        <v>1</v>
      </c>
      <c r="G2024" s="175">
        <v>4.3949999999999996</v>
      </c>
      <c r="H2024" s="176">
        <v>2.1150000000000002</v>
      </c>
      <c r="I2024" s="176">
        <f>H2024*G2024*F2024*E2024</f>
        <v>9.2954249999999998</v>
      </c>
      <c r="J2024" s="65"/>
      <c r="K2024" s="170"/>
    </row>
    <row r="2025" spans="1:13">
      <c r="A2025" t="s">
        <v>2062</v>
      </c>
      <c r="B2025" s="172"/>
      <c r="C2025" s="172"/>
      <c r="D2025" s="205"/>
      <c r="E2025" s="242"/>
      <c r="F2025" s="224"/>
      <c r="G2025" s="175"/>
      <c r="H2025" s="176"/>
      <c r="I2025" s="176"/>
      <c r="J2025" s="65"/>
      <c r="K2025" s="170"/>
    </row>
    <row r="2026" spans="1:13">
      <c r="A2026" t="s">
        <v>2063</v>
      </c>
      <c r="B2026" s="172"/>
      <c r="C2026" s="172" t="s">
        <v>2064</v>
      </c>
      <c r="D2026" s="205"/>
      <c r="E2026" s="242"/>
      <c r="F2026" s="224"/>
      <c r="G2026" s="175"/>
      <c r="H2026" s="176"/>
      <c r="I2026" s="176"/>
      <c r="J2026" s="65"/>
      <c r="K2026" s="170"/>
    </row>
    <row r="2027" spans="1:13">
      <c r="A2027" t="s">
        <v>2065</v>
      </c>
      <c r="B2027" s="172"/>
      <c r="C2027" s="172"/>
      <c r="D2027" s="205"/>
      <c r="E2027" s="242"/>
      <c r="F2027" s="224"/>
      <c r="G2027" s="175"/>
      <c r="H2027" s="176"/>
      <c r="I2027" s="176"/>
      <c r="J2027" s="65"/>
      <c r="K2027" s="170"/>
    </row>
    <row r="2028" spans="1:13">
      <c r="A2028" t="s">
        <v>2066</v>
      </c>
      <c r="B2028" s="172" t="s">
        <v>2067</v>
      </c>
      <c r="C2028" s="183">
        <v>2210</v>
      </c>
      <c r="D2028" s="205"/>
      <c r="E2028" s="242">
        <v>1</v>
      </c>
      <c r="F2028" s="224">
        <v>1</v>
      </c>
      <c r="G2028" s="175">
        <v>2.21</v>
      </c>
      <c r="H2028" s="176">
        <v>2.1150000000000002</v>
      </c>
      <c r="I2028" s="178">
        <f>H2028*G2028*F2028*E2028</f>
        <v>4.67415</v>
      </c>
      <c r="J2028" s="65"/>
      <c r="K2028" s="170"/>
    </row>
    <row r="2029" spans="1:13">
      <c r="A2029" t="s">
        <v>2068</v>
      </c>
      <c r="B2029" s="172"/>
      <c r="C2029" s="172"/>
      <c r="D2029" s="205"/>
      <c r="E2029" s="242"/>
      <c r="F2029" s="224"/>
      <c r="G2029" s="175"/>
      <c r="H2029" s="176"/>
      <c r="I2029" s="176"/>
      <c r="J2029" s="65"/>
      <c r="K2029" s="170"/>
    </row>
    <row r="2030" spans="1:13">
      <c r="A2030" t="s">
        <v>2069</v>
      </c>
      <c r="B2030" s="172"/>
      <c r="C2030" s="184" t="s">
        <v>2064</v>
      </c>
      <c r="D2030" s="205"/>
      <c r="E2030" s="242"/>
      <c r="F2030" s="224"/>
      <c r="G2030" s="175"/>
      <c r="H2030" s="176"/>
      <c r="I2030" s="182">
        <f>SUM(I1997:I2029)</f>
        <v>142.8305</v>
      </c>
      <c r="J2030" s="65"/>
      <c r="K2030" s="170"/>
    </row>
    <row r="2031" spans="1:13">
      <c r="D2031" s="65"/>
      <c r="E2031" s="209"/>
      <c r="F2031" s="96"/>
      <c r="G2031" s="163"/>
      <c r="H2031" s="164"/>
      <c r="I2031" s="164"/>
      <c r="J2031" s="65"/>
      <c r="K2031" s="170"/>
    </row>
    <row r="2032" spans="1:13">
      <c r="A2032" s="154"/>
      <c r="B2032" s="154" t="s">
        <v>214</v>
      </c>
      <c r="C2032" s="155"/>
      <c r="D2032" s="194"/>
      <c r="E2032" s="233"/>
      <c r="F2032" s="222"/>
      <c r="G2032" s="159"/>
      <c r="H2032" s="160"/>
      <c r="I2032" s="160"/>
      <c r="J2032" s="194"/>
      <c r="K2032" s="168"/>
      <c r="L2032" s="154"/>
      <c r="M2032" s="154"/>
    </row>
    <row r="2033" spans="1:13">
      <c r="C2033" s="65"/>
      <c r="D2033" s="65"/>
      <c r="E2033" s="209"/>
      <c r="F2033" s="96"/>
      <c r="G2033" s="163"/>
      <c r="H2033" s="164"/>
      <c r="I2033" s="164"/>
      <c r="J2033" s="65"/>
      <c r="K2033" s="170"/>
    </row>
    <row r="2034" spans="1:13">
      <c r="A2034" s="104"/>
      <c r="B2034" s="196" t="s">
        <v>42</v>
      </c>
      <c r="D2034" s="65"/>
      <c r="E2034" s="209"/>
      <c r="F2034" s="96"/>
      <c r="G2034" s="163"/>
      <c r="H2034" s="164"/>
      <c r="I2034" s="164"/>
      <c r="J2034" s="65"/>
      <c r="K2034" s="170"/>
    </row>
    <row r="2035" spans="1:13">
      <c r="C2035" s="65"/>
      <c r="D2035" s="65"/>
      <c r="E2035" s="209"/>
      <c r="F2035" s="96"/>
      <c r="G2035" s="163"/>
      <c r="H2035" s="164"/>
      <c r="I2035" s="164"/>
      <c r="J2035" s="65"/>
      <c r="K2035" s="170"/>
    </row>
    <row r="2036" spans="1:13">
      <c r="A2036" t="s">
        <v>1700</v>
      </c>
      <c r="B2036" s="219" t="s">
        <v>1701</v>
      </c>
      <c r="D2036" s="65"/>
      <c r="E2036" s="209"/>
      <c r="F2036" s="96"/>
      <c r="G2036" s="163"/>
      <c r="H2036" s="164"/>
      <c r="I2036" s="164"/>
      <c r="J2036" s="65"/>
      <c r="K2036" s="170"/>
    </row>
    <row r="2037" spans="1:13">
      <c r="A2037" t="s">
        <v>1702</v>
      </c>
      <c r="B2037" s="65" t="s">
        <v>958</v>
      </c>
      <c r="D2037" s="65"/>
      <c r="E2037" s="209"/>
      <c r="F2037" s="96"/>
      <c r="G2037" s="163"/>
      <c r="H2037" s="164"/>
      <c r="I2037" s="164"/>
      <c r="J2037" s="65"/>
      <c r="K2037" s="170"/>
    </row>
    <row r="2038" spans="1:13" ht="76.5">
      <c r="A2038" t="s">
        <v>1703</v>
      </c>
      <c r="B2038" s="221" t="s">
        <v>1704</v>
      </c>
      <c r="D2038" s="65"/>
      <c r="E2038" s="209"/>
      <c r="F2038" s="96"/>
      <c r="G2038" s="163"/>
      <c r="H2038" s="164"/>
      <c r="I2038" s="164"/>
      <c r="J2038" s="65"/>
      <c r="K2038" s="170"/>
      <c r="L2038" s="166">
        <f>I2058</f>
        <v>144.92502500000001</v>
      </c>
      <c r="M2038" t="s">
        <v>270</v>
      </c>
    </row>
    <row r="2039" spans="1:13">
      <c r="A2039" t="s">
        <v>1705</v>
      </c>
      <c r="C2039" s="65"/>
      <c r="D2039" s="65"/>
      <c r="E2039" s="209"/>
      <c r="F2039" s="96"/>
      <c r="G2039" s="163"/>
      <c r="H2039" s="164"/>
      <c r="I2039" s="164"/>
      <c r="J2039" s="65"/>
      <c r="K2039" s="170"/>
    </row>
    <row r="2040" spans="1:13">
      <c r="A2040" t="s">
        <v>1706</v>
      </c>
      <c r="B2040" s="172" t="s">
        <v>2030</v>
      </c>
      <c r="C2040" s="223" t="s">
        <v>2070</v>
      </c>
      <c r="D2040" s="205"/>
      <c r="E2040" s="242">
        <v>1</v>
      </c>
      <c r="F2040" s="224">
        <v>1</v>
      </c>
      <c r="G2040" s="175">
        <v>14.255000000000001</v>
      </c>
      <c r="H2040" s="176">
        <v>6.9</v>
      </c>
      <c r="I2040" s="176">
        <f>H2040*G2040*F2040*E2040</f>
        <v>98.359500000000011</v>
      </c>
      <c r="J2040" s="65"/>
      <c r="K2040" s="170"/>
    </row>
    <row r="2041" spans="1:13">
      <c r="A2041" t="s">
        <v>1707</v>
      </c>
      <c r="B2041" s="172"/>
      <c r="C2041" s="223">
        <f>21360-6805-100-200</f>
        <v>14255</v>
      </c>
      <c r="D2041" s="205"/>
      <c r="E2041" s="242"/>
      <c r="F2041" s="224"/>
      <c r="G2041" s="175"/>
      <c r="H2041" s="176"/>
      <c r="I2041" s="176"/>
      <c r="J2041" s="65"/>
      <c r="K2041" s="170"/>
    </row>
    <row r="2042" spans="1:13">
      <c r="A2042" t="s">
        <v>1709</v>
      </c>
      <c r="B2042" s="172"/>
      <c r="C2042" s="205"/>
      <c r="D2042" s="205"/>
      <c r="E2042" s="242"/>
      <c r="F2042" s="224"/>
      <c r="G2042" s="175"/>
      <c r="H2042" s="176"/>
      <c r="I2042" s="176"/>
      <c r="J2042" s="65"/>
      <c r="K2042" s="170"/>
    </row>
    <row r="2043" spans="1:13">
      <c r="A2043" t="s">
        <v>1711</v>
      </c>
      <c r="B2043" s="172"/>
      <c r="C2043" s="205" t="s">
        <v>2071</v>
      </c>
      <c r="D2043" s="205"/>
      <c r="E2043" s="242"/>
      <c r="F2043" s="224"/>
      <c r="G2043" s="175"/>
      <c r="H2043" s="176"/>
      <c r="I2043" s="176"/>
      <c r="J2043" s="65"/>
      <c r="K2043" s="170"/>
    </row>
    <row r="2044" spans="1:13">
      <c r="A2044" t="s">
        <v>1712</v>
      </c>
      <c r="B2044" s="172"/>
      <c r="C2044" s="223">
        <f>7300-200*2</f>
        <v>6900</v>
      </c>
      <c r="D2044" s="205"/>
      <c r="E2044" s="242"/>
      <c r="F2044" s="224"/>
      <c r="G2044" s="175"/>
      <c r="H2044" s="176"/>
      <c r="I2044" s="176"/>
      <c r="J2044" s="65"/>
      <c r="K2044" s="170"/>
    </row>
    <row r="2045" spans="1:13">
      <c r="A2045" t="s">
        <v>1714</v>
      </c>
      <c r="B2045" s="172"/>
      <c r="C2045" s="205"/>
      <c r="D2045" s="205"/>
      <c r="E2045" s="242"/>
      <c r="F2045" s="224"/>
      <c r="G2045" s="175"/>
      <c r="H2045" s="176"/>
      <c r="I2045" s="176"/>
      <c r="J2045" s="65"/>
      <c r="K2045" s="170"/>
    </row>
    <row r="2046" spans="1:13">
      <c r="A2046" t="s">
        <v>1716</v>
      </c>
      <c r="B2046" s="172" t="s">
        <v>2072</v>
      </c>
      <c r="C2046" s="223">
        <v>6805</v>
      </c>
      <c r="D2046" s="205"/>
      <c r="E2046" s="242">
        <v>1</v>
      </c>
      <c r="F2046" s="224">
        <v>1</v>
      </c>
      <c r="G2046" s="175">
        <v>6.8049999999999997</v>
      </c>
      <c r="H2046" s="176">
        <v>4.79</v>
      </c>
      <c r="I2046" s="176">
        <f>H2046*G2046*F2046*E2046</f>
        <v>32.595950000000002</v>
      </c>
      <c r="J2046" s="65"/>
      <c r="K2046" s="170"/>
    </row>
    <row r="2047" spans="1:13">
      <c r="A2047" t="s">
        <v>1717</v>
      </c>
      <c r="B2047" s="172"/>
      <c r="C2047" s="225"/>
      <c r="D2047" s="205"/>
      <c r="E2047" s="242"/>
      <c r="F2047" s="224"/>
      <c r="G2047" s="175"/>
      <c r="H2047" s="176"/>
      <c r="I2047" s="176"/>
      <c r="J2047" s="65"/>
      <c r="K2047" s="170"/>
    </row>
    <row r="2048" spans="1:13">
      <c r="A2048" t="s">
        <v>1719</v>
      </c>
      <c r="B2048" s="172"/>
      <c r="C2048" s="172" t="s">
        <v>2073</v>
      </c>
      <c r="D2048" s="205"/>
      <c r="E2048" s="242"/>
      <c r="F2048" s="224"/>
      <c r="G2048" s="175"/>
      <c r="H2048" s="176"/>
      <c r="I2048" s="176"/>
      <c r="J2048" s="65"/>
      <c r="K2048" s="170"/>
    </row>
    <row r="2049" spans="1:13">
      <c r="A2049" t="s">
        <v>1720</v>
      </c>
      <c r="B2049" s="172"/>
      <c r="C2049" s="183">
        <f>7300-2115-(200*2)</f>
        <v>4785</v>
      </c>
      <c r="D2049" s="205"/>
      <c r="E2049" s="242"/>
      <c r="F2049" s="224"/>
      <c r="G2049" s="175"/>
      <c r="H2049" s="176"/>
      <c r="I2049" s="176"/>
      <c r="J2049" s="65"/>
      <c r="K2049" s="170"/>
    </row>
    <row r="2050" spans="1:13">
      <c r="A2050" t="s">
        <v>1721</v>
      </c>
      <c r="B2050" s="172"/>
      <c r="C2050" s="172"/>
      <c r="D2050" s="205"/>
      <c r="E2050" s="242"/>
      <c r="F2050" s="224"/>
      <c r="G2050" s="175"/>
      <c r="H2050" s="176"/>
      <c r="I2050" s="176"/>
      <c r="J2050" s="65"/>
      <c r="K2050" s="170"/>
    </row>
    <row r="2051" spans="1:13">
      <c r="A2051" t="s">
        <v>1723</v>
      </c>
      <c r="B2051" s="172" t="s">
        <v>2074</v>
      </c>
      <c r="C2051" s="183">
        <v>4395</v>
      </c>
      <c r="D2051" s="205"/>
      <c r="E2051" s="242">
        <v>1</v>
      </c>
      <c r="F2051" s="224">
        <v>1</v>
      </c>
      <c r="G2051" s="175">
        <v>4.3949999999999996</v>
      </c>
      <c r="H2051" s="176">
        <v>2.1150000000000002</v>
      </c>
      <c r="I2051" s="176">
        <f>H2051*G2051*F2051*E2051</f>
        <v>9.2954249999999998</v>
      </c>
      <c r="J2051" s="65"/>
      <c r="K2051" s="170"/>
    </row>
    <row r="2052" spans="1:13">
      <c r="A2052" t="s">
        <v>1725</v>
      </c>
      <c r="B2052" s="172"/>
      <c r="C2052" s="205"/>
      <c r="D2052" s="205"/>
      <c r="E2052" s="242"/>
      <c r="F2052" s="224"/>
      <c r="G2052" s="175"/>
      <c r="H2052" s="176"/>
      <c r="I2052" s="176"/>
      <c r="J2052" s="65"/>
      <c r="K2052" s="170"/>
    </row>
    <row r="2053" spans="1:13">
      <c r="A2053" t="s">
        <v>1727</v>
      </c>
      <c r="B2053" s="172"/>
      <c r="C2053" s="172" t="s">
        <v>2064</v>
      </c>
      <c r="D2053" s="205"/>
      <c r="E2053" s="242"/>
      <c r="F2053" s="224"/>
      <c r="G2053" s="175"/>
      <c r="H2053" s="176"/>
      <c r="I2053" s="176"/>
      <c r="J2053" s="65"/>
      <c r="K2053" s="170"/>
    </row>
    <row r="2054" spans="1:13">
      <c r="A2054" t="s">
        <v>1728</v>
      </c>
      <c r="B2054" s="172"/>
      <c r="C2054" s="205"/>
      <c r="D2054" s="205"/>
      <c r="E2054" s="242"/>
      <c r="F2054" s="224"/>
      <c r="G2054" s="175"/>
      <c r="H2054" s="176"/>
      <c r="I2054" s="176"/>
      <c r="J2054" s="65"/>
      <c r="K2054" s="170"/>
    </row>
    <row r="2055" spans="1:13">
      <c r="A2055" t="s">
        <v>1730</v>
      </c>
      <c r="B2055" s="172" t="s">
        <v>2067</v>
      </c>
      <c r="C2055" s="183" t="s">
        <v>2075</v>
      </c>
      <c r="D2055" s="205"/>
      <c r="E2055" s="242">
        <v>1</v>
      </c>
      <c r="F2055" s="224">
        <v>1</v>
      </c>
      <c r="G2055" s="175">
        <v>2.21</v>
      </c>
      <c r="H2055" s="176">
        <v>2.1150000000000002</v>
      </c>
      <c r="I2055" s="178">
        <f>H2055*G2055*F2055*E2055</f>
        <v>4.67415</v>
      </c>
      <c r="J2055" s="65"/>
      <c r="K2055" s="170"/>
    </row>
    <row r="2056" spans="1:13">
      <c r="A2056" t="s">
        <v>1732</v>
      </c>
      <c r="B2056" s="172"/>
      <c r="C2056" s="183">
        <f>6805-4395-200</f>
        <v>2210</v>
      </c>
      <c r="D2056" s="205"/>
      <c r="E2056" s="242"/>
      <c r="F2056" s="224"/>
      <c r="G2056" s="175"/>
      <c r="H2056" s="176"/>
      <c r="I2056" s="176"/>
      <c r="J2056" s="65"/>
      <c r="K2056" s="170"/>
    </row>
    <row r="2057" spans="1:13">
      <c r="A2057" t="s">
        <v>1734</v>
      </c>
      <c r="B2057" s="172"/>
      <c r="C2057" s="172"/>
      <c r="D2057" s="205"/>
      <c r="E2057" s="242"/>
      <c r="F2057" s="224"/>
      <c r="G2057" s="175"/>
      <c r="H2057" s="176"/>
      <c r="I2057" s="176"/>
      <c r="J2057" s="65"/>
      <c r="K2057" s="170"/>
    </row>
    <row r="2058" spans="1:13">
      <c r="A2058" t="s">
        <v>1735</v>
      </c>
      <c r="B2058" s="172"/>
      <c r="C2058" s="184" t="s">
        <v>2064</v>
      </c>
      <c r="D2058" s="205"/>
      <c r="E2058" s="242"/>
      <c r="F2058" s="224"/>
      <c r="G2058" s="175"/>
      <c r="H2058" s="176"/>
      <c r="I2058" s="182">
        <f>SUM(I2040:I2056)</f>
        <v>144.92502500000001</v>
      </c>
      <c r="J2058" s="65"/>
      <c r="K2058" s="170"/>
    </row>
    <row r="2059" spans="1:13">
      <c r="A2059" t="s">
        <v>1736</v>
      </c>
      <c r="B2059" s="172"/>
      <c r="C2059" s="205"/>
      <c r="D2059" s="205"/>
      <c r="E2059" s="242"/>
      <c r="F2059" s="224"/>
      <c r="G2059" s="175"/>
      <c r="H2059" s="176"/>
      <c r="I2059" s="176"/>
      <c r="J2059" s="65"/>
      <c r="K2059" s="170"/>
    </row>
    <row r="2060" spans="1:13">
      <c r="A2060" t="s">
        <v>1737</v>
      </c>
      <c r="B2060" s="65" t="s">
        <v>328</v>
      </c>
      <c r="D2060" s="65"/>
      <c r="E2060" s="209"/>
      <c r="F2060" s="96"/>
      <c r="G2060" s="163"/>
      <c r="H2060" s="164"/>
      <c r="I2060" s="164"/>
      <c r="J2060" s="65"/>
      <c r="K2060" s="170"/>
    </row>
    <row r="2061" spans="1:13">
      <c r="A2061" t="s">
        <v>1738</v>
      </c>
      <c r="B2061" s="65" t="s">
        <v>1708</v>
      </c>
      <c r="D2061" s="65"/>
      <c r="E2061" s="209"/>
      <c r="F2061" s="96"/>
      <c r="G2061" s="163"/>
      <c r="H2061" s="164"/>
      <c r="I2061" s="164"/>
      <c r="J2061" s="65"/>
      <c r="K2061" s="170"/>
    </row>
    <row r="2062" spans="1:13" ht="63.75">
      <c r="A2062" t="s">
        <v>1740</v>
      </c>
      <c r="B2062" s="221" t="s">
        <v>1710</v>
      </c>
      <c r="D2062" s="65"/>
      <c r="E2062" s="209"/>
      <c r="F2062" s="96"/>
      <c r="G2062" s="163"/>
      <c r="H2062" s="164"/>
      <c r="I2062" s="164"/>
      <c r="J2062" s="65"/>
      <c r="K2062" s="170"/>
      <c r="L2062" s="166">
        <f>I2087</f>
        <v>116.68520000000001</v>
      </c>
      <c r="M2062" t="s">
        <v>270</v>
      </c>
    </row>
    <row r="2063" spans="1:13">
      <c r="A2063" t="s">
        <v>1741</v>
      </c>
      <c r="C2063" s="65"/>
      <c r="D2063" s="65"/>
      <c r="E2063" s="209"/>
      <c r="F2063" s="96"/>
      <c r="G2063" s="163"/>
      <c r="H2063" s="164"/>
      <c r="I2063" s="164"/>
      <c r="J2063" s="65"/>
      <c r="K2063" s="170"/>
    </row>
    <row r="2064" spans="1:13">
      <c r="A2064" t="s">
        <v>1742</v>
      </c>
      <c r="B2064" s="172" t="s">
        <v>2076</v>
      </c>
      <c r="C2064" s="223" t="s">
        <v>2077</v>
      </c>
      <c r="D2064" s="205"/>
      <c r="E2064" s="242">
        <v>1</v>
      </c>
      <c r="F2064" s="224">
        <v>2</v>
      </c>
      <c r="G2064" s="175">
        <v>27.86</v>
      </c>
      <c r="H2064" s="180">
        <v>2.8</v>
      </c>
      <c r="I2064" s="180">
        <f>H2064*G2064*F2064*E2064</f>
        <v>156.01599999999999</v>
      </c>
      <c r="J2064" s="65"/>
      <c r="K2064" s="170"/>
    </row>
    <row r="2065" spans="1:11">
      <c r="A2065" t="s">
        <v>1743</v>
      </c>
      <c r="B2065" s="172"/>
      <c r="C2065" s="223">
        <f>(21360-200*2)+(7300-200*2)</f>
        <v>27860</v>
      </c>
      <c r="D2065" s="205"/>
      <c r="E2065" s="242"/>
      <c r="F2065" s="224"/>
      <c r="G2065" s="175"/>
      <c r="H2065" s="176"/>
      <c r="I2065" s="176"/>
      <c r="J2065" s="65"/>
      <c r="K2065" s="170"/>
    </row>
    <row r="2066" spans="1:11">
      <c r="A2066" t="s">
        <v>1744</v>
      </c>
      <c r="B2066" s="172"/>
      <c r="C2066" s="172"/>
      <c r="D2066" s="205"/>
      <c r="E2066" s="242"/>
      <c r="F2066" s="224"/>
      <c r="G2066" s="175"/>
      <c r="H2066" s="176"/>
      <c r="I2066" s="176"/>
      <c r="J2066" s="65"/>
      <c r="K2066" s="170"/>
    </row>
    <row r="2067" spans="1:11">
      <c r="A2067" t="s">
        <v>1745</v>
      </c>
      <c r="B2067" s="172"/>
      <c r="C2067" s="172" t="s">
        <v>2078</v>
      </c>
      <c r="D2067" s="205"/>
      <c r="E2067" s="242"/>
      <c r="F2067" s="224"/>
      <c r="G2067" s="175"/>
      <c r="H2067" s="180"/>
      <c r="I2067" s="180"/>
      <c r="J2067" s="65"/>
      <c r="K2067" s="170"/>
    </row>
    <row r="2068" spans="1:11">
      <c r="A2068" t="s">
        <v>1747</v>
      </c>
      <c r="C2068" s="120"/>
      <c r="D2068" s="65"/>
      <c r="E2068" s="209"/>
      <c r="F2068" s="96"/>
      <c r="G2068" s="163"/>
      <c r="H2068" s="164"/>
      <c r="I2068" s="164"/>
      <c r="J2068" s="65"/>
      <c r="K2068" s="170"/>
    </row>
    <row r="2069" spans="1:11">
      <c r="A2069" t="s">
        <v>1749</v>
      </c>
      <c r="B2069" s="172" t="s">
        <v>2079</v>
      </c>
      <c r="C2069" s="183">
        <v>2115</v>
      </c>
      <c r="D2069" s="205"/>
      <c r="E2069" s="242">
        <v>1</v>
      </c>
      <c r="F2069" s="224">
        <v>2</v>
      </c>
      <c r="G2069" s="175">
        <v>2.1150000000000002</v>
      </c>
      <c r="H2069" s="176">
        <v>2</v>
      </c>
      <c r="I2069" s="176">
        <f>H2069*G2069*F2069*E2069</f>
        <v>8.4600000000000009</v>
      </c>
      <c r="J2069" s="65"/>
      <c r="K2069" s="170"/>
    </row>
    <row r="2070" spans="1:11">
      <c r="A2070" t="s">
        <v>1750</v>
      </c>
      <c r="B2070" s="172"/>
      <c r="C2070" s="183"/>
      <c r="D2070" s="205"/>
      <c r="E2070" s="242"/>
      <c r="F2070" s="224"/>
      <c r="G2070" s="175"/>
      <c r="H2070" s="176"/>
      <c r="I2070" s="176"/>
      <c r="J2070" s="65"/>
      <c r="K2070" s="170"/>
    </row>
    <row r="2071" spans="1:11">
      <c r="A2071" t="s">
        <v>1752</v>
      </c>
      <c r="B2071" s="172"/>
      <c r="C2071" s="183" t="s">
        <v>1834</v>
      </c>
      <c r="D2071" s="205"/>
      <c r="E2071" s="242"/>
      <c r="F2071" s="224"/>
      <c r="G2071" s="175"/>
      <c r="H2071" s="176"/>
      <c r="I2071" s="176">
        <f>SUM(I2064:I2070)</f>
        <v>164.476</v>
      </c>
      <c r="J2071" s="65"/>
      <c r="K2071" s="170"/>
    </row>
    <row r="2072" spans="1:11">
      <c r="A2072" t="s">
        <v>1753</v>
      </c>
      <c r="C2072" s="120"/>
      <c r="D2072" s="65"/>
      <c r="E2072" s="209"/>
      <c r="F2072" s="96"/>
      <c r="G2072" s="163"/>
      <c r="H2072" s="164"/>
      <c r="I2072" s="164"/>
      <c r="J2072" s="65"/>
      <c r="K2072" s="170"/>
    </row>
    <row r="2073" spans="1:11">
      <c r="A2073" t="s">
        <v>1754</v>
      </c>
      <c r="B2073" s="172" t="s">
        <v>2080</v>
      </c>
      <c r="C2073" s="183"/>
      <c r="D2073" s="205"/>
      <c r="E2073" s="242"/>
      <c r="F2073" s="224"/>
      <c r="G2073" s="175"/>
      <c r="H2073" s="176"/>
      <c r="I2073" s="176"/>
      <c r="J2073" s="65"/>
      <c r="K2073" s="170"/>
    </row>
    <row r="2074" spans="1:11">
      <c r="A2074" t="s">
        <v>1755</v>
      </c>
      <c r="B2074" s="172" t="s">
        <v>2081</v>
      </c>
      <c r="C2074" s="183" t="s">
        <v>2082</v>
      </c>
      <c r="D2074" s="205"/>
      <c r="E2074" s="242">
        <v>1</v>
      </c>
      <c r="F2074" s="224">
        <v>1</v>
      </c>
      <c r="G2074" s="175">
        <v>19.32</v>
      </c>
      <c r="H2074" s="176">
        <v>1.96</v>
      </c>
      <c r="I2074" s="176">
        <f>H2074*G2074*E2074*F2074</f>
        <v>37.867199999999997</v>
      </c>
      <c r="J2074" s="65"/>
      <c r="K2074" s="170"/>
    </row>
    <row r="2075" spans="1:11">
      <c r="A2075" t="s">
        <v>1756</v>
      </c>
      <c r="B2075" s="172"/>
      <c r="C2075" s="183">
        <f>1610*12</f>
        <v>19320</v>
      </c>
      <c r="D2075" s="205"/>
      <c r="E2075" s="242"/>
      <c r="F2075" s="224"/>
      <c r="G2075" s="175"/>
      <c r="H2075" s="176"/>
      <c r="I2075" s="176"/>
      <c r="J2075" s="65"/>
      <c r="K2075" s="170"/>
    </row>
    <row r="2076" spans="1:11">
      <c r="A2076" t="s">
        <v>2083</v>
      </c>
      <c r="B2076" s="172"/>
      <c r="C2076" s="183"/>
      <c r="D2076" s="205"/>
      <c r="E2076" s="242"/>
      <c r="F2076" s="224"/>
      <c r="G2076" s="175"/>
      <c r="H2076" s="176"/>
      <c r="I2076" s="176"/>
      <c r="J2076" s="65"/>
      <c r="K2076" s="170"/>
    </row>
    <row r="2077" spans="1:11">
      <c r="A2077" t="s">
        <v>2084</v>
      </c>
      <c r="B2077" s="172"/>
      <c r="C2077" s="183" t="s">
        <v>2085</v>
      </c>
      <c r="D2077" s="205"/>
      <c r="E2077" s="242"/>
      <c r="F2077" s="224"/>
      <c r="G2077" s="175"/>
      <c r="H2077" s="176"/>
      <c r="I2077" s="176"/>
      <c r="J2077" s="65"/>
      <c r="K2077" s="170"/>
    </row>
    <row r="2078" spans="1:11">
      <c r="A2078" t="s">
        <v>2086</v>
      </c>
      <c r="B2078" s="172"/>
      <c r="C2078" s="183"/>
      <c r="D2078" s="205"/>
      <c r="E2078" s="242"/>
      <c r="F2078" s="224"/>
      <c r="G2078" s="175"/>
      <c r="H2078" s="176"/>
      <c r="I2078" s="176"/>
      <c r="J2078" s="65"/>
      <c r="K2078" s="170"/>
    </row>
    <row r="2079" spans="1:11">
      <c r="A2079" t="s">
        <v>2087</v>
      </c>
      <c r="B2079" s="172" t="s">
        <v>2088</v>
      </c>
      <c r="C2079" s="183" t="s">
        <v>2089</v>
      </c>
      <c r="D2079" s="205"/>
      <c r="E2079" s="242">
        <v>1</v>
      </c>
      <c r="F2079" s="224">
        <v>1</v>
      </c>
      <c r="G2079" s="175">
        <v>4.76</v>
      </c>
      <c r="H2079" s="176">
        <v>1.96</v>
      </c>
      <c r="I2079" s="176">
        <f>H2079*G2079*F2079*E2079</f>
        <v>9.3295999999999992</v>
      </c>
      <c r="J2079" s="65"/>
      <c r="K2079" s="170"/>
    </row>
    <row r="2080" spans="1:11">
      <c r="A2080" t="s">
        <v>2090</v>
      </c>
      <c r="B2080" s="172"/>
      <c r="C2080" s="183">
        <f>2380*2</f>
        <v>4760</v>
      </c>
      <c r="D2080" s="205"/>
      <c r="E2080" s="242"/>
      <c r="F2080" s="224"/>
      <c r="G2080" s="175"/>
      <c r="H2080" s="176"/>
      <c r="I2080" s="176"/>
      <c r="J2080" s="65"/>
      <c r="K2080" s="170"/>
    </row>
    <row r="2081" spans="1:13">
      <c r="A2081" t="s">
        <v>2091</v>
      </c>
      <c r="B2081" s="172"/>
      <c r="C2081" s="183"/>
      <c r="D2081" s="205"/>
      <c r="E2081" s="242"/>
      <c r="F2081" s="224"/>
      <c r="G2081" s="175"/>
      <c r="H2081" s="176"/>
      <c r="I2081" s="176"/>
      <c r="J2081" s="65"/>
      <c r="K2081" s="170"/>
    </row>
    <row r="2082" spans="1:13">
      <c r="A2082" t="s">
        <v>2092</v>
      </c>
      <c r="B2082" s="172"/>
      <c r="C2082" s="183" t="s">
        <v>2085</v>
      </c>
      <c r="D2082" s="205"/>
      <c r="E2082" s="242"/>
      <c r="F2082" s="224"/>
      <c r="G2082" s="175"/>
      <c r="H2082" s="176"/>
      <c r="I2082" s="176"/>
      <c r="J2082" s="65"/>
      <c r="K2082" s="170"/>
    </row>
    <row r="2083" spans="1:13">
      <c r="A2083" t="s">
        <v>2093</v>
      </c>
      <c r="B2083" s="172"/>
      <c r="C2083" s="183"/>
      <c r="D2083" s="205"/>
      <c r="E2083" s="242"/>
      <c r="F2083" s="224"/>
      <c r="G2083" s="175"/>
      <c r="H2083" s="176"/>
      <c r="I2083" s="176"/>
      <c r="J2083" s="65"/>
      <c r="K2083" s="170"/>
    </row>
    <row r="2084" spans="1:13">
      <c r="A2084" t="s">
        <v>2094</v>
      </c>
      <c r="B2084" s="172" t="s">
        <v>2095</v>
      </c>
      <c r="C2084" s="183" t="s">
        <v>2096</v>
      </c>
      <c r="D2084" s="205"/>
      <c r="E2084" s="242">
        <v>1</v>
      </c>
      <c r="F2084" s="224">
        <v>1</v>
      </c>
      <c r="G2084" s="175">
        <v>1.32</v>
      </c>
      <c r="H2084" s="180">
        <v>0.45</v>
      </c>
      <c r="I2084" s="264">
        <f>H2084*G2084*F2084*E2084</f>
        <v>0.59400000000000008</v>
      </c>
      <c r="J2084" s="65"/>
      <c r="K2084" s="170"/>
    </row>
    <row r="2085" spans="1:13">
      <c r="A2085" t="s">
        <v>2097</v>
      </c>
      <c r="B2085" s="172"/>
      <c r="C2085" s="183">
        <f>660*2</f>
        <v>1320</v>
      </c>
      <c r="D2085" s="205"/>
      <c r="E2085" s="242"/>
      <c r="F2085" s="224"/>
      <c r="G2085" s="175"/>
      <c r="H2085" s="176"/>
      <c r="I2085" s="176"/>
      <c r="J2085" s="65"/>
      <c r="K2085" s="170"/>
    </row>
    <row r="2086" spans="1:13">
      <c r="A2086" t="s">
        <v>2098</v>
      </c>
      <c r="B2086" s="172"/>
      <c r="C2086" s="183"/>
      <c r="D2086" s="205"/>
      <c r="E2086" s="242"/>
      <c r="F2086" s="224"/>
      <c r="G2086" s="175"/>
      <c r="H2086" s="176"/>
      <c r="I2086" s="176"/>
      <c r="J2086" s="65"/>
      <c r="K2086" s="170"/>
    </row>
    <row r="2087" spans="1:13">
      <c r="A2087" t="s">
        <v>2099</v>
      </c>
      <c r="B2087" s="172"/>
      <c r="C2087" s="177" t="s">
        <v>2100</v>
      </c>
      <c r="D2087" s="205"/>
      <c r="E2087" s="242"/>
      <c r="F2087" s="224"/>
      <c r="G2087" s="175"/>
      <c r="H2087" s="180"/>
      <c r="I2087" s="265">
        <f>I2071-I2074-I2079-I2084</f>
        <v>116.68520000000001</v>
      </c>
      <c r="J2087" s="65"/>
      <c r="K2087" s="170"/>
    </row>
    <row r="2088" spans="1:13">
      <c r="A2088" t="s">
        <v>2101</v>
      </c>
      <c r="C2088" s="120"/>
      <c r="D2088" s="65"/>
      <c r="E2088" s="209"/>
      <c r="F2088" s="96"/>
      <c r="G2088" s="163"/>
      <c r="H2088" s="164"/>
      <c r="I2088" s="164"/>
      <c r="J2088" s="65"/>
      <c r="K2088" s="170"/>
    </row>
    <row r="2089" spans="1:13">
      <c r="A2089" t="s">
        <v>2102</v>
      </c>
      <c r="B2089" s="65" t="s">
        <v>1713</v>
      </c>
      <c r="D2089" s="65"/>
      <c r="E2089" s="209"/>
      <c r="F2089" s="96"/>
      <c r="G2089" s="163"/>
      <c r="H2089" s="164"/>
      <c r="I2089" s="164"/>
      <c r="J2089" s="65"/>
      <c r="K2089" s="170"/>
    </row>
    <row r="2090" spans="1:13">
      <c r="A2090" t="s">
        <v>2103</v>
      </c>
      <c r="B2090" s="65" t="s">
        <v>1715</v>
      </c>
      <c r="D2090" s="65"/>
      <c r="E2090" s="209"/>
      <c r="F2090" s="96"/>
      <c r="G2090" s="163"/>
      <c r="H2090" s="164"/>
      <c r="I2090" s="164"/>
      <c r="J2090" s="65"/>
      <c r="K2090" s="170"/>
      <c r="L2090" s="166">
        <f>I2112</f>
        <v>48.3</v>
      </c>
      <c r="M2090" t="s">
        <v>270</v>
      </c>
    </row>
    <row r="2091" spans="1:13">
      <c r="A2091" t="s">
        <v>2104</v>
      </c>
      <c r="C2091" s="65"/>
      <c r="D2091" s="65"/>
      <c r="E2091" s="209"/>
      <c r="F2091" s="96"/>
      <c r="G2091" s="163"/>
      <c r="H2091" s="164"/>
      <c r="I2091" s="164"/>
      <c r="J2091" s="65"/>
      <c r="K2091" s="170"/>
    </row>
    <row r="2092" spans="1:13">
      <c r="A2092" t="s">
        <v>2105</v>
      </c>
      <c r="B2092" s="172" t="s">
        <v>2106</v>
      </c>
      <c r="C2092" s="183">
        <v>6900</v>
      </c>
      <c r="D2092" s="65"/>
      <c r="E2092" s="242">
        <v>1</v>
      </c>
      <c r="F2092" s="224">
        <v>2</v>
      </c>
      <c r="G2092" s="175">
        <v>2.8</v>
      </c>
      <c r="H2092" s="176">
        <v>2.8</v>
      </c>
      <c r="I2092" s="176">
        <f>H2092*G2092*F2092*E2092</f>
        <v>15.679999999999998</v>
      </c>
      <c r="J2092" s="65"/>
      <c r="K2092" s="170"/>
    </row>
    <row r="2093" spans="1:13">
      <c r="A2093" t="s">
        <v>2107</v>
      </c>
      <c r="B2093" s="172"/>
      <c r="C2093" s="172"/>
      <c r="D2093" s="65"/>
      <c r="E2093" s="209"/>
      <c r="F2093" s="96"/>
      <c r="G2093" s="163"/>
      <c r="H2093" s="164"/>
      <c r="I2093" s="164"/>
      <c r="J2093" s="65"/>
      <c r="K2093" s="170"/>
    </row>
    <row r="2094" spans="1:13">
      <c r="A2094" t="s">
        <v>2108</v>
      </c>
      <c r="B2094" s="172"/>
      <c r="C2094" s="183" t="s">
        <v>2078</v>
      </c>
      <c r="D2094" s="65"/>
      <c r="E2094" s="209"/>
      <c r="F2094" s="96"/>
      <c r="G2094" s="163"/>
      <c r="H2094" s="164"/>
      <c r="I2094" s="164"/>
      <c r="J2094" s="65"/>
      <c r="K2094" s="170"/>
    </row>
    <row r="2095" spans="1:13">
      <c r="A2095" t="s">
        <v>2109</v>
      </c>
      <c r="C2095" s="120"/>
      <c r="D2095" s="65"/>
      <c r="E2095" s="209"/>
      <c r="F2095" s="96"/>
      <c r="G2095" s="163"/>
      <c r="H2095" s="164"/>
      <c r="I2095" s="164"/>
      <c r="J2095" s="65"/>
      <c r="K2095" s="170"/>
    </row>
    <row r="2096" spans="1:13">
      <c r="A2096" t="s">
        <v>2110</v>
      </c>
      <c r="B2096" s="172" t="s">
        <v>2111</v>
      </c>
      <c r="C2096" s="183">
        <v>6805</v>
      </c>
      <c r="D2096" s="205"/>
      <c r="E2096" s="242">
        <v>1</v>
      </c>
      <c r="F2096" s="224">
        <v>2</v>
      </c>
      <c r="G2096" s="175">
        <v>6.8049999999999997</v>
      </c>
      <c r="H2096" s="176">
        <v>2.8</v>
      </c>
      <c r="I2096" s="176">
        <f>H2096*G2096*F2096*E2096</f>
        <v>38.107999999999997</v>
      </c>
      <c r="J2096" s="65"/>
      <c r="K2096" s="170"/>
    </row>
    <row r="2097" spans="1:11">
      <c r="A2097" t="s">
        <v>2112</v>
      </c>
      <c r="B2097" s="172"/>
      <c r="C2097" s="183"/>
      <c r="D2097" s="205"/>
      <c r="E2097" s="242"/>
      <c r="F2097" s="224"/>
      <c r="G2097" s="175"/>
      <c r="H2097" s="176"/>
      <c r="I2097" s="176"/>
      <c r="J2097" s="65"/>
      <c r="K2097" s="170"/>
    </row>
    <row r="2098" spans="1:11">
      <c r="A2098" t="s">
        <v>2113</v>
      </c>
      <c r="B2098" s="172"/>
      <c r="C2098" s="183" t="s">
        <v>2078</v>
      </c>
      <c r="D2098" s="205"/>
      <c r="E2098" s="242"/>
      <c r="F2098" s="224"/>
      <c r="G2098" s="175"/>
      <c r="H2098" s="176"/>
      <c r="I2098" s="176">
        <f>SUM(I2092:I2097)</f>
        <v>53.787999999999997</v>
      </c>
      <c r="J2098" s="65"/>
      <c r="K2098" s="170"/>
    </row>
    <row r="2099" spans="1:11">
      <c r="A2099" t="s">
        <v>2114</v>
      </c>
      <c r="B2099" s="172"/>
      <c r="C2099" s="172"/>
      <c r="D2099" s="205"/>
      <c r="E2099" s="242"/>
      <c r="F2099" s="224"/>
      <c r="G2099" s="175"/>
      <c r="H2099" s="176"/>
      <c r="I2099" s="176"/>
      <c r="J2099" s="65"/>
      <c r="K2099" s="170"/>
    </row>
    <row r="2100" spans="1:11">
      <c r="A2100" t="s">
        <v>2115</v>
      </c>
      <c r="B2100" s="172" t="s">
        <v>2080</v>
      </c>
      <c r="C2100" s="172"/>
      <c r="D2100" s="205"/>
      <c r="E2100" s="242"/>
      <c r="F2100" s="224"/>
      <c r="G2100" s="175"/>
      <c r="H2100" s="176"/>
      <c r="I2100" s="176"/>
      <c r="J2100" s="65"/>
      <c r="K2100" s="170"/>
    </row>
    <row r="2101" spans="1:11">
      <c r="A2101" t="s">
        <v>2116</v>
      </c>
      <c r="B2101" s="172" t="s">
        <v>2117</v>
      </c>
      <c r="C2101" s="183">
        <v>2380</v>
      </c>
      <c r="D2101" s="205"/>
      <c r="E2101" s="242">
        <v>1</v>
      </c>
      <c r="F2101" s="224">
        <v>1</v>
      </c>
      <c r="G2101" s="175">
        <v>2.38</v>
      </c>
      <c r="H2101" s="176">
        <v>1.05</v>
      </c>
      <c r="I2101" s="176">
        <f>H2101*G2101*F2101*E2101</f>
        <v>2.4990000000000001</v>
      </c>
      <c r="J2101" s="65"/>
      <c r="K2101" s="170"/>
    </row>
    <row r="2102" spans="1:11">
      <c r="A2102" t="s">
        <v>2118</v>
      </c>
      <c r="B2102" s="172"/>
      <c r="C2102" s="172"/>
      <c r="D2102" s="205"/>
      <c r="E2102" s="242"/>
      <c r="F2102" s="224"/>
      <c r="G2102" s="175"/>
      <c r="H2102" s="176"/>
      <c r="I2102" s="176"/>
      <c r="J2102" s="65"/>
      <c r="K2102" s="170"/>
    </row>
    <row r="2103" spans="1:11">
      <c r="A2103" t="s">
        <v>2119</v>
      </c>
      <c r="B2103" s="172"/>
      <c r="C2103" s="172" t="s">
        <v>2120</v>
      </c>
      <c r="D2103" s="205"/>
      <c r="E2103" s="242"/>
      <c r="F2103" s="224"/>
      <c r="G2103" s="175"/>
      <c r="H2103" s="176"/>
      <c r="I2103" s="176"/>
      <c r="J2103" s="65"/>
      <c r="K2103" s="170"/>
    </row>
    <row r="2104" spans="1:11">
      <c r="A2104" t="s">
        <v>2121</v>
      </c>
      <c r="B2104" s="172"/>
      <c r="C2104" s="172"/>
      <c r="D2104" s="205"/>
      <c r="E2104" s="242"/>
      <c r="F2104" s="224"/>
      <c r="G2104" s="175"/>
      <c r="H2104" s="176"/>
      <c r="I2104" s="176"/>
      <c r="J2104" s="65"/>
      <c r="K2104" s="170"/>
    </row>
    <row r="2105" spans="1:11">
      <c r="A2105" t="s">
        <v>2122</v>
      </c>
      <c r="B2105" s="172" t="s">
        <v>2123</v>
      </c>
      <c r="C2105" s="172"/>
      <c r="D2105" s="205"/>
      <c r="E2105" s="242"/>
      <c r="F2105" s="224"/>
      <c r="G2105" s="175"/>
      <c r="H2105" s="176"/>
      <c r="I2105" s="176"/>
      <c r="J2105" s="65"/>
      <c r="K2105" s="170"/>
    </row>
    <row r="2106" spans="1:11">
      <c r="A2106" t="s">
        <v>2124</v>
      </c>
      <c r="B2106" s="172" t="s">
        <v>2125</v>
      </c>
      <c r="C2106" s="183">
        <v>775</v>
      </c>
      <c r="D2106" s="205"/>
      <c r="E2106" s="242">
        <v>1</v>
      </c>
      <c r="F2106" s="224">
        <v>1</v>
      </c>
      <c r="G2106" s="175">
        <v>0.77500000000000002</v>
      </c>
      <c r="H2106" s="176">
        <v>1.96</v>
      </c>
      <c r="I2106" s="176">
        <f>H2106*G2106*F2106*E2106</f>
        <v>1.5189999999999999</v>
      </c>
      <c r="J2106" s="65"/>
      <c r="K2106" s="170"/>
    </row>
    <row r="2107" spans="1:11">
      <c r="A2107" t="s">
        <v>2126</v>
      </c>
      <c r="B2107" s="172"/>
      <c r="C2107" s="172"/>
      <c r="D2107" s="205"/>
      <c r="E2107" s="242"/>
      <c r="F2107" s="224"/>
      <c r="G2107" s="175"/>
      <c r="H2107" s="176"/>
      <c r="I2107" s="176"/>
      <c r="J2107" s="65"/>
      <c r="K2107" s="170"/>
    </row>
    <row r="2108" spans="1:11">
      <c r="A2108" t="s">
        <v>2127</v>
      </c>
      <c r="B2108" s="172"/>
      <c r="C2108" s="172" t="s">
        <v>2085</v>
      </c>
      <c r="D2108" s="205"/>
      <c r="E2108" s="242"/>
      <c r="F2108" s="224"/>
      <c r="G2108" s="175"/>
      <c r="H2108" s="176"/>
      <c r="I2108" s="176"/>
      <c r="J2108" s="65"/>
      <c r="K2108" s="170"/>
    </row>
    <row r="2109" spans="1:11">
      <c r="A2109" t="s">
        <v>2128</v>
      </c>
      <c r="B2109" s="172"/>
      <c r="C2109" s="172"/>
      <c r="D2109" s="205"/>
      <c r="E2109" s="242"/>
      <c r="F2109" s="224"/>
      <c r="G2109" s="175"/>
      <c r="H2109" s="176"/>
      <c r="I2109" s="176"/>
      <c r="J2109" s="65"/>
      <c r="K2109" s="170"/>
    </row>
    <row r="2110" spans="1:11">
      <c r="A2110" t="s">
        <v>2129</v>
      </c>
      <c r="B2110" s="172" t="s">
        <v>2130</v>
      </c>
      <c r="C2110" s="183">
        <v>750</v>
      </c>
      <c r="D2110" s="205"/>
      <c r="E2110" s="242">
        <v>1</v>
      </c>
      <c r="F2110" s="224">
        <v>1</v>
      </c>
      <c r="G2110" s="175">
        <v>0.75</v>
      </c>
      <c r="H2110" s="176">
        <v>1.96</v>
      </c>
      <c r="I2110" s="178">
        <f>H2110*G2110*F2110*E2110</f>
        <v>1.47</v>
      </c>
      <c r="J2110" s="65"/>
      <c r="K2110" s="170"/>
    </row>
    <row r="2111" spans="1:11">
      <c r="A2111" t="s">
        <v>2131</v>
      </c>
      <c r="B2111" s="172"/>
      <c r="C2111" s="172"/>
      <c r="D2111" s="205"/>
      <c r="E2111" s="242"/>
      <c r="F2111" s="224"/>
      <c r="G2111" s="175"/>
      <c r="H2111" s="176"/>
      <c r="I2111" s="176"/>
      <c r="J2111" s="65"/>
      <c r="K2111" s="170"/>
    </row>
    <row r="2112" spans="1:11">
      <c r="A2112" t="s">
        <v>2132</v>
      </c>
      <c r="B2112" s="172"/>
      <c r="C2112" s="184" t="s">
        <v>2085</v>
      </c>
      <c r="D2112" s="205"/>
      <c r="E2112" s="242"/>
      <c r="F2112" s="224"/>
      <c r="G2112" s="175"/>
      <c r="H2112" s="176"/>
      <c r="I2112" s="182">
        <f>I2098-I2101-I2106-I2110</f>
        <v>48.3</v>
      </c>
      <c r="J2112" s="65"/>
      <c r="K2112" s="170"/>
    </row>
    <row r="2113" spans="1:13">
      <c r="A2113" t="s">
        <v>2133</v>
      </c>
      <c r="B2113" s="172"/>
      <c r="C2113" s="172"/>
      <c r="D2113" s="205"/>
      <c r="E2113" s="242"/>
      <c r="F2113" s="224"/>
      <c r="G2113" s="175"/>
      <c r="H2113" s="176"/>
      <c r="I2113" s="176"/>
      <c r="J2113" s="65"/>
      <c r="K2113" s="170"/>
    </row>
    <row r="2114" spans="1:13">
      <c r="A2114" t="s">
        <v>2134</v>
      </c>
      <c r="D2114" s="65"/>
      <c r="E2114" s="209"/>
      <c r="F2114" s="96"/>
      <c r="G2114" s="163"/>
      <c r="H2114" s="164"/>
      <c r="I2114" s="164"/>
      <c r="J2114" s="65"/>
      <c r="K2114" s="170"/>
    </row>
    <row r="2115" spans="1:13" hidden="1" outlineLevel="1">
      <c r="A2115" t="s">
        <v>2135</v>
      </c>
      <c r="B2115" s="65" t="s">
        <v>1718</v>
      </c>
      <c r="D2115" s="65"/>
      <c r="E2115" s="209"/>
      <c r="F2115" s="96"/>
      <c r="G2115" s="163"/>
      <c r="H2115" s="164"/>
      <c r="I2115" s="164"/>
      <c r="J2115" s="65"/>
      <c r="K2115" s="170"/>
      <c r="M2115" t="s">
        <v>270</v>
      </c>
    </row>
    <row r="2116" spans="1:13" hidden="1" outlineLevel="1">
      <c r="A2116" t="s">
        <v>2136</v>
      </c>
      <c r="C2116" s="65"/>
      <c r="D2116" s="65"/>
      <c r="E2116" s="209"/>
      <c r="F2116" s="96"/>
      <c r="G2116" s="163"/>
      <c r="H2116" s="164"/>
      <c r="I2116" s="164"/>
      <c r="J2116" s="65"/>
      <c r="K2116" s="170"/>
    </row>
    <row r="2117" spans="1:13" hidden="1" outlineLevel="1">
      <c r="A2117" t="s">
        <v>2137</v>
      </c>
      <c r="C2117" s="65"/>
      <c r="D2117" s="65"/>
      <c r="E2117" s="209"/>
      <c r="F2117" s="96"/>
      <c r="G2117" s="163"/>
      <c r="H2117" s="164"/>
      <c r="I2117" s="164"/>
      <c r="J2117" s="65"/>
      <c r="K2117" s="170"/>
    </row>
    <row r="2118" spans="1:13" hidden="1" outlineLevel="1">
      <c r="A2118" t="s">
        <v>2138</v>
      </c>
      <c r="B2118" s="219" t="s">
        <v>1722</v>
      </c>
      <c r="D2118" s="65"/>
      <c r="E2118" s="209"/>
      <c r="F2118" s="96"/>
      <c r="G2118" s="163"/>
      <c r="H2118" s="164"/>
      <c r="I2118" s="164"/>
      <c r="J2118" s="65"/>
      <c r="K2118" s="170"/>
    </row>
    <row r="2119" spans="1:13" hidden="1" outlineLevel="1">
      <c r="A2119" t="s">
        <v>2139</v>
      </c>
      <c r="B2119" s="65" t="s">
        <v>1724</v>
      </c>
      <c r="D2119" s="65"/>
      <c r="E2119" s="209"/>
      <c r="F2119" s="96"/>
      <c r="G2119" s="163"/>
      <c r="H2119" s="164"/>
      <c r="I2119" s="164"/>
      <c r="J2119" s="65"/>
      <c r="K2119" s="170"/>
    </row>
    <row r="2120" spans="1:13" hidden="1" outlineLevel="1">
      <c r="A2120" t="s">
        <v>2140</v>
      </c>
      <c r="B2120" s="65" t="s">
        <v>1726</v>
      </c>
      <c r="D2120" s="65"/>
      <c r="E2120" s="209"/>
      <c r="F2120" s="96"/>
      <c r="G2120" s="163"/>
      <c r="H2120" s="164"/>
      <c r="I2120" s="164"/>
      <c r="J2120" s="65"/>
      <c r="K2120" s="170"/>
    </row>
    <row r="2121" spans="1:13" hidden="1" outlineLevel="1">
      <c r="A2121" t="s">
        <v>2141</v>
      </c>
      <c r="C2121" s="65"/>
      <c r="D2121" s="65"/>
      <c r="E2121" s="209"/>
      <c r="F2121" s="96"/>
      <c r="G2121" s="163"/>
      <c r="H2121" s="164"/>
      <c r="I2121" s="164"/>
      <c r="J2121" s="65"/>
      <c r="K2121" s="170"/>
    </row>
    <row r="2122" spans="1:13" hidden="1" outlineLevel="1">
      <c r="A2122" t="s">
        <v>2142</v>
      </c>
      <c r="B2122" s="65" t="s">
        <v>1729</v>
      </c>
      <c r="D2122" s="65"/>
      <c r="E2122" s="209"/>
      <c r="F2122" s="96"/>
      <c r="G2122" s="163"/>
      <c r="H2122" s="164"/>
      <c r="I2122" s="164"/>
      <c r="J2122" s="65"/>
      <c r="K2122" s="170"/>
      <c r="M2122" t="s">
        <v>82</v>
      </c>
    </row>
    <row r="2123" spans="1:13" hidden="1" outlineLevel="1">
      <c r="A2123" t="s">
        <v>2143</v>
      </c>
      <c r="B2123" s="65" t="s">
        <v>1731</v>
      </c>
      <c r="D2123" s="65"/>
      <c r="E2123" s="209"/>
      <c r="F2123" s="96"/>
      <c r="G2123" s="163"/>
      <c r="H2123" s="164"/>
      <c r="I2123" s="164"/>
      <c r="J2123" s="65"/>
      <c r="K2123" s="170"/>
      <c r="M2123" t="s">
        <v>82</v>
      </c>
    </row>
    <row r="2124" spans="1:13" hidden="1" outlineLevel="1">
      <c r="A2124" t="s">
        <v>2144</v>
      </c>
      <c r="B2124" s="65" t="s">
        <v>1733</v>
      </c>
      <c r="D2124" s="65"/>
      <c r="E2124" s="209"/>
      <c r="F2124" s="96"/>
      <c r="G2124" s="163"/>
      <c r="H2124" s="164"/>
      <c r="I2124" s="164"/>
      <c r="J2124" s="65"/>
      <c r="K2124" s="170"/>
      <c r="M2124" t="s">
        <v>270</v>
      </c>
    </row>
    <row r="2125" spans="1:13" hidden="1" outlineLevel="1">
      <c r="A2125" t="s">
        <v>2145</v>
      </c>
      <c r="C2125" s="65"/>
      <c r="D2125" s="65"/>
      <c r="E2125" s="209"/>
      <c r="F2125" s="96"/>
      <c r="G2125" s="163"/>
      <c r="H2125" s="164"/>
      <c r="I2125" s="164"/>
      <c r="J2125" s="65"/>
      <c r="K2125" s="170"/>
    </row>
    <row r="2126" spans="1:13" hidden="1" outlineLevel="1">
      <c r="A2126" t="s">
        <v>2146</v>
      </c>
      <c r="C2126" s="65"/>
      <c r="D2126" s="65"/>
      <c r="E2126" s="209"/>
      <c r="F2126" s="96"/>
      <c r="G2126" s="163"/>
      <c r="H2126" s="164"/>
      <c r="I2126" s="164"/>
      <c r="J2126" s="65"/>
      <c r="K2126" s="170"/>
    </row>
    <row r="2127" spans="1:13" hidden="1" outlineLevel="1">
      <c r="A2127" t="s">
        <v>2147</v>
      </c>
      <c r="C2127" s="65"/>
      <c r="D2127" s="65"/>
      <c r="E2127" s="209"/>
      <c r="F2127" s="96"/>
      <c r="G2127" s="163"/>
      <c r="H2127" s="164"/>
      <c r="I2127" s="164"/>
      <c r="J2127" s="65"/>
      <c r="K2127" s="170"/>
    </row>
    <row r="2128" spans="1:13" hidden="1" outlineLevel="1">
      <c r="A2128" t="s">
        <v>2148</v>
      </c>
      <c r="C2128" s="65"/>
      <c r="D2128" s="65"/>
      <c r="E2128" s="209"/>
      <c r="F2128" s="96"/>
      <c r="G2128" s="163"/>
      <c r="H2128" s="164"/>
      <c r="I2128" s="164"/>
      <c r="J2128" s="65"/>
      <c r="K2128" s="170"/>
    </row>
    <row r="2129" spans="1:13" collapsed="1">
      <c r="A2129" t="s">
        <v>2149</v>
      </c>
      <c r="B2129" s="234" t="s">
        <v>1739</v>
      </c>
      <c r="D2129" s="65"/>
      <c r="E2129" s="209"/>
      <c r="F2129" s="96"/>
      <c r="G2129" s="163"/>
      <c r="H2129" s="164"/>
      <c r="I2129" s="164"/>
      <c r="J2129" s="65"/>
      <c r="K2129" s="170"/>
    </row>
    <row r="2130" spans="1:13">
      <c r="A2130" t="s">
        <v>2150</v>
      </c>
      <c r="C2130" s="65"/>
      <c r="D2130" s="65"/>
      <c r="E2130" s="209"/>
      <c r="F2130" s="96"/>
      <c r="G2130" s="163"/>
      <c r="H2130" s="164"/>
      <c r="I2130" s="164"/>
      <c r="J2130" s="65"/>
      <c r="K2130" s="170"/>
    </row>
    <row r="2131" spans="1:13" hidden="1" outlineLevel="1">
      <c r="A2131" t="s">
        <v>2151</v>
      </c>
      <c r="B2131" s="65" t="str">
        <f>B2089</f>
        <v>Hardboard</v>
      </c>
      <c r="D2131" s="65"/>
      <c r="E2131" s="209"/>
      <c r="F2131" s="96"/>
      <c r="G2131" s="163"/>
      <c r="H2131" s="164"/>
      <c r="I2131" s="164"/>
      <c r="J2131" s="65"/>
      <c r="K2131" s="170"/>
    </row>
    <row r="2132" spans="1:13" hidden="1" outlineLevel="1">
      <c r="A2132" t="s">
        <v>2152</v>
      </c>
      <c r="B2132" s="65" t="str">
        <f>B2090</f>
        <v>Acrylic sealer,  2 coats of undercoat , and 2 coats of semi gloss to hardboard or similar</v>
      </c>
      <c r="D2132" s="65"/>
      <c r="E2132" s="209"/>
      <c r="F2132" s="96"/>
      <c r="G2132" s="163"/>
      <c r="H2132" s="164"/>
      <c r="I2132" s="164"/>
      <c r="J2132" s="65"/>
      <c r="K2132" s="170"/>
      <c r="M2132" t="s">
        <v>270</v>
      </c>
    </row>
    <row r="2133" spans="1:13" hidden="1" outlineLevel="1">
      <c r="A2133" t="s">
        <v>2153</v>
      </c>
      <c r="C2133" s="65"/>
      <c r="D2133" s="65"/>
      <c r="E2133" s="209"/>
      <c r="F2133" s="96"/>
      <c r="G2133" s="163"/>
      <c r="H2133" s="164"/>
      <c r="I2133" s="164"/>
      <c r="J2133" s="65"/>
      <c r="K2133" s="170"/>
    </row>
    <row r="2134" spans="1:13" hidden="1" outlineLevel="1">
      <c r="A2134" t="s">
        <v>2154</v>
      </c>
      <c r="C2134" s="65"/>
      <c r="D2134" s="65"/>
      <c r="E2134" s="209"/>
      <c r="F2134" s="96"/>
      <c r="G2134" s="163"/>
      <c r="H2134" s="164"/>
      <c r="I2134" s="164"/>
      <c r="J2134" s="65"/>
      <c r="K2134" s="170"/>
    </row>
    <row r="2135" spans="1:13" collapsed="1">
      <c r="A2135" t="s">
        <v>2155</v>
      </c>
      <c r="B2135" s="65" t="s">
        <v>1746</v>
      </c>
      <c r="D2135" s="65"/>
      <c r="E2135" s="209"/>
      <c r="F2135" s="96"/>
      <c r="G2135" s="163"/>
      <c r="H2135" s="164"/>
      <c r="I2135" s="164"/>
      <c r="J2135" s="65"/>
      <c r="K2135" s="170"/>
    </row>
    <row r="2136" spans="1:13">
      <c r="A2136" t="s">
        <v>2156</v>
      </c>
      <c r="B2136" s="65" t="s">
        <v>1748</v>
      </c>
      <c r="D2136" s="65"/>
      <c r="E2136" s="209"/>
      <c r="F2136" s="96"/>
      <c r="G2136" s="163"/>
      <c r="H2136" s="164"/>
      <c r="I2136" s="164"/>
      <c r="J2136" s="65"/>
      <c r="K2136" s="170"/>
      <c r="L2136" s="166">
        <f>I2157</f>
        <v>146.08200000000002</v>
      </c>
      <c r="M2136" t="s">
        <v>270</v>
      </c>
    </row>
    <row r="2137" spans="1:13">
      <c r="A2137" t="s">
        <v>2157</v>
      </c>
      <c r="C2137" s="65"/>
      <c r="D2137" s="65"/>
      <c r="E2137" s="209"/>
      <c r="F2137" s="96"/>
      <c r="G2137" s="163"/>
      <c r="H2137" s="164"/>
      <c r="I2137" s="164"/>
      <c r="J2137" s="65"/>
      <c r="K2137" s="170"/>
    </row>
    <row r="2138" spans="1:13">
      <c r="A2138" t="s">
        <v>2158</v>
      </c>
      <c r="B2138" s="172" t="s">
        <v>2159</v>
      </c>
      <c r="C2138" s="205" t="s">
        <v>2160</v>
      </c>
      <c r="D2138" s="205"/>
      <c r="E2138" s="242">
        <v>1</v>
      </c>
      <c r="F2138" s="224">
        <v>1</v>
      </c>
      <c r="G2138" s="175">
        <v>57.32</v>
      </c>
      <c r="H2138" s="176">
        <v>3</v>
      </c>
      <c r="I2138" s="176">
        <f>H2138*G2138*F2138*E2138</f>
        <v>171.96</v>
      </c>
      <c r="J2138" s="65"/>
      <c r="K2138" s="170"/>
    </row>
    <row r="2139" spans="1:13">
      <c r="A2139" t="s">
        <v>2161</v>
      </c>
      <c r="B2139" s="172"/>
      <c r="C2139" s="223">
        <f>21360*2+7300*2</f>
        <v>57320</v>
      </c>
      <c r="D2139" s="205"/>
      <c r="E2139" s="242"/>
      <c r="F2139" s="224"/>
      <c r="G2139" s="175"/>
      <c r="H2139" s="176"/>
      <c r="I2139" s="176"/>
      <c r="J2139" s="65"/>
      <c r="K2139" s="170"/>
    </row>
    <row r="2140" spans="1:13">
      <c r="A2140" t="s">
        <v>2162</v>
      </c>
      <c r="B2140" s="172"/>
      <c r="C2140" s="205"/>
      <c r="D2140" s="205"/>
      <c r="E2140" s="242"/>
      <c r="F2140" s="224"/>
      <c r="G2140" s="175"/>
      <c r="H2140" s="176"/>
      <c r="I2140" s="176"/>
      <c r="J2140" s="65"/>
      <c r="K2140" s="170"/>
    </row>
    <row r="2141" spans="1:13">
      <c r="A2141" t="s">
        <v>2163</v>
      </c>
      <c r="B2141" s="172"/>
      <c r="C2141" s="205" t="s">
        <v>2164</v>
      </c>
      <c r="D2141" s="205"/>
      <c r="E2141" s="242"/>
      <c r="F2141" s="224"/>
      <c r="G2141" s="175"/>
      <c r="H2141" s="176"/>
      <c r="I2141" s="176"/>
      <c r="J2141" s="65"/>
      <c r="K2141" s="170"/>
    </row>
    <row r="2142" spans="1:13">
      <c r="A2142" t="s">
        <v>2165</v>
      </c>
      <c r="C2142" s="65"/>
      <c r="D2142" s="65"/>
      <c r="E2142" s="209"/>
      <c r="F2142" s="96"/>
      <c r="G2142" s="163"/>
      <c r="H2142" s="164"/>
      <c r="I2142" s="164"/>
      <c r="J2142" s="65"/>
      <c r="K2142" s="170"/>
    </row>
    <row r="2143" spans="1:13">
      <c r="A2143" t="s">
        <v>2166</v>
      </c>
      <c r="B2143" s="172" t="s">
        <v>2080</v>
      </c>
      <c r="C2143" s="183"/>
      <c r="D2143" s="205"/>
      <c r="E2143" s="242"/>
      <c r="F2143" s="224"/>
      <c r="G2143" s="175"/>
      <c r="H2143" s="176"/>
      <c r="I2143" s="176"/>
      <c r="J2143" s="65"/>
      <c r="K2143" s="170"/>
    </row>
    <row r="2144" spans="1:13">
      <c r="A2144" t="s">
        <v>2167</v>
      </c>
      <c r="B2144" s="172" t="s">
        <v>2081</v>
      </c>
      <c r="C2144" s="183" t="s">
        <v>2082</v>
      </c>
      <c r="D2144" s="205"/>
      <c r="E2144" s="242">
        <v>1</v>
      </c>
      <c r="F2144" s="224">
        <v>1</v>
      </c>
      <c r="G2144" s="175">
        <v>19.32</v>
      </c>
      <c r="H2144" s="176">
        <v>1.05</v>
      </c>
      <c r="I2144" s="176">
        <f>H2144*G2144*E2144*F2144</f>
        <v>20.286000000000001</v>
      </c>
      <c r="J2144" s="65"/>
      <c r="K2144" s="170"/>
    </row>
    <row r="2145" spans="1:11">
      <c r="A2145" t="s">
        <v>2168</v>
      </c>
      <c r="B2145" s="172"/>
      <c r="C2145" s="183">
        <f>1610*12</f>
        <v>19320</v>
      </c>
      <c r="D2145" s="205"/>
      <c r="E2145" s="242"/>
      <c r="F2145" s="224"/>
      <c r="G2145" s="175"/>
      <c r="H2145" s="176"/>
      <c r="I2145" s="176"/>
      <c r="J2145" s="65"/>
      <c r="K2145" s="170"/>
    </row>
    <row r="2146" spans="1:11">
      <c r="A2146" t="s">
        <v>2169</v>
      </c>
      <c r="B2146" s="172"/>
      <c r="C2146" s="183"/>
      <c r="D2146" s="205"/>
      <c r="E2146" s="242"/>
      <c r="F2146" s="224"/>
      <c r="G2146" s="175"/>
      <c r="H2146" s="176"/>
      <c r="I2146" s="176"/>
      <c r="J2146" s="65"/>
      <c r="K2146" s="170"/>
    </row>
    <row r="2147" spans="1:11">
      <c r="A2147" t="s">
        <v>2170</v>
      </c>
      <c r="B2147" s="172"/>
      <c r="C2147" s="183" t="s">
        <v>2120</v>
      </c>
      <c r="D2147" s="205"/>
      <c r="E2147" s="242"/>
      <c r="F2147" s="224"/>
      <c r="G2147" s="175"/>
      <c r="H2147" s="176"/>
      <c r="I2147" s="176"/>
      <c r="J2147" s="65"/>
      <c r="K2147" s="170"/>
    </row>
    <row r="2148" spans="1:11">
      <c r="A2148" t="s">
        <v>2171</v>
      </c>
      <c r="B2148" s="172"/>
      <c r="C2148" s="183"/>
      <c r="D2148" s="205"/>
      <c r="E2148" s="242"/>
      <c r="F2148" s="224"/>
      <c r="G2148" s="175"/>
      <c r="H2148" s="176"/>
      <c r="I2148" s="176"/>
      <c r="J2148" s="65"/>
      <c r="K2148" s="170"/>
    </row>
    <row r="2149" spans="1:11">
      <c r="A2149" t="s">
        <v>2172</v>
      </c>
      <c r="B2149" s="172" t="s">
        <v>2088</v>
      </c>
      <c r="C2149" s="183" t="s">
        <v>2089</v>
      </c>
      <c r="D2149" s="205"/>
      <c r="E2149" s="242">
        <v>1</v>
      </c>
      <c r="F2149" s="224">
        <v>1</v>
      </c>
      <c r="G2149" s="175">
        <v>4.76</v>
      </c>
      <c r="H2149" s="176">
        <v>1.05</v>
      </c>
      <c r="I2149" s="176">
        <f>H2149*G2149*F2149*E2149</f>
        <v>4.9980000000000002</v>
      </c>
      <c r="J2149" s="65"/>
      <c r="K2149" s="170"/>
    </row>
    <row r="2150" spans="1:11">
      <c r="A2150" t="s">
        <v>2173</v>
      </c>
      <c r="B2150" s="172"/>
      <c r="C2150" s="183">
        <f>2380*2</f>
        <v>4760</v>
      </c>
      <c r="D2150" s="205"/>
      <c r="E2150" s="242"/>
      <c r="F2150" s="224"/>
      <c r="G2150" s="175"/>
      <c r="H2150" s="176"/>
      <c r="I2150" s="176"/>
      <c r="J2150" s="65"/>
      <c r="K2150" s="170"/>
    </row>
    <row r="2151" spans="1:11">
      <c r="A2151" t="s">
        <v>2174</v>
      </c>
      <c r="B2151" s="172"/>
      <c r="C2151" s="183"/>
      <c r="D2151" s="205"/>
      <c r="E2151" s="242"/>
      <c r="F2151" s="224"/>
      <c r="G2151" s="175"/>
      <c r="H2151" s="176"/>
      <c r="I2151" s="176"/>
      <c r="J2151" s="65"/>
      <c r="K2151" s="170"/>
    </row>
    <row r="2152" spans="1:11">
      <c r="A2152" t="s">
        <v>2175</v>
      </c>
      <c r="B2152" s="172"/>
      <c r="C2152" s="183" t="s">
        <v>2120</v>
      </c>
      <c r="D2152" s="205"/>
      <c r="E2152" s="242"/>
      <c r="F2152" s="224"/>
      <c r="G2152" s="175"/>
      <c r="H2152" s="176"/>
      <c r="I2152" s="176"/>
      <c r="J2152" s="65"/>
      <c r="K2152" s="170"/>
    </row>
    <row r="2153" spans="1:11">
      <c r="A2153" t="s">
        <v>2176</v>
      </c>
      <c r="B2153" s="172"/>
      <c r="C2153" s="183"/>
      <c r="D2153" s="205"/>
      <c r="E2153" s="242"/>
      <c r="F2153" s="224"/>
      <c r="G2153" s="175"/>
      <c r="H2153" s="176"/>
      <c r="I2153" s="176"/>
      <c r="J2153" s="65"/>
      <c r="K2153" s="170"/>
    </row>
    <row r="2154" spans="1:11">
      <c r="A2154" t="s">
        <v>2177</v>
      </c>
      <c r="B2154" s="172" t="s">
        <v>2095</v>
      </c>
      <c r="C2154" s="183" t="s">
        <v>2096</v>
      </c>
      <c r="D2154" s="205"/>
      <c r="E2154" s="242">
        <v>1</v>
      </c>
      <c r="F2154" s="224">
        <v>1</v>
      </c>
      <c r="G2154" s="175">
        <v>1.32</v>
      </c>
      <c r="H2154" s="180">
        <v>0.45</v>
      </c>
      <c r="I2154" s="264">
        <f>H2154*G2154*F2154*E2154</f>
        <v>0.59400000000000008</v>
      </c>
      <c r="J2154" s="65"/>
      <c r="K2154" s="170"/>
    </row>
    <row r="2155" spans="1:11">
      <c r="A2155" t="s">
        <v>2178</v>
      </c>
      <c r="B2155" s="172"/>
      <c r="C2155" s="183">
        <f>660*2</f>
        <v>1320</v>
      </c>
      <c r="D2155" s="205"/>
      <c r="E2155" s="242"/>
      <c r="F2155" s="224"/>
      <c r="G2155" s="175"/>
      <c r="H2155" s="176"/>
      <c r="I2155" s="176"/>
      <c r="J2155" s="65"/>
      <c r="K2155" s="170"/>
    </row>
    <row r="2156" spans="1:11">
      <c r="A2156" t="s">
        <v>2179</v>
      </c>
      <c r="B2156" s="172"/>
      <c r="C2156" s="183"/>
      <c r="D2156" s="205"/>
      <c r="E2156" s="242"/>
      <c r="F2156" s="224"/>
      <c r="G2156" s="175"/>
      <c r="H2156" s="176"/>
      <c r="I2156" s="176"/>
      <c r="J2156" s="65"/>
      <c r="K2156" s="170"/>
    </row>
    <row r="2157" spans="1:11">
      <c r="A2157" t="s">
        <v>2180</v>
      </c>
      <c r="B2157" s="172"/>
      <c r="C2157" s="177" t="s">
        <v>2100</v>
      </c>
      <c r="D2157" s="205"/>
      <c r="E2157" s="242"/>
      <c r="F2157" s="224"/>
      <c r="G2157" s="175"/>
      <c r="H2157" s="180"/>
      <c r="I2157" s="265">
        <f>I2138-I2144-I2149-I2154</f>
        <v>146.08200000000002</v>
      </c>
      <c r="J2157" s="65"/>
      <c r="K2157" s="170"/>
    </row>
    <row r="2158" spans="1:11">
      <c r="A2158" t="s">
        <v>2181</v>
      </c>
      <c r="C2158" s="120"/>
      <c r="D2158" s="65"/>
      <c r="E2158" s="209"/>
      <c r="F2158" s="96"/>
      <c r="G2158" s="163"/>
      <c r="H2158" s="164"/>
      <c r="I2158" s="164"/>
      <c r="J2158" s="65"/>
      <c r="K2158" s="170"/>
    </row>
    <row r="2159" spans="1:11">
      <c r="A2159" t="s">
        <v>2182</v>
      </c>
      <c r="B2159" s="219" t="s">
        <v>1751</v>
      </c>
      <c r="C2159" s="65"/>
      <c r="D2159" s="65"/>
      <c r="E2159" s="209"/>
      <c r="F2159" s="96"/>
      <c r="G2159" s="163"/>
      <c r="H2159" s="164"/>
      <c r="I2159" s="164"/>
      <c r="J2159" s="65"/>
      <c r="K2159" s="170"/>
    </row>
    <row r="2160" spans="1:11">
      <c r="A2160" t="s">
        <v>2183</v>
      </c>
      <c r="B2160" s="65" t="s">
        <v>1724</v>
      </c>
      <c r="D2160" s="65"/>
      <c r="E2160" s="209"/>
      <c r="F2160" s="96"/>
      <c r="G2160" s="163"/>
      <c r="H2160" s="164"/>
      <c r="I2160" s="164"/>
      <c r="J2160" s="65"/>
      <c r="K2160" s="170"/>
    </row>
    <row r="2161" spans="1:13">
      <c r="A2161" t="s">
        <v>2184</v>
      </c>
      <c r="B2161" s="65" t="s">
        <v>1726</v>
      </c>
      <c r="D2161" s="65"/>
      <c r="E2161" s="209"/>
      <c r="F2161" s="96"/>
      <c r="G2161" s="163"/>
      <c r="H2161" s="164"/>
      <c r="I2161" s="164"/>
      <c r="J2161" s="65"/>
      <c r="K2161" s="170"/>
    </row>
    <row r="2162" spans="1:13">
      <c r="A2162" t="s">
        <v>2185</v>
      </c>
      <c r="D2162" s="65"/>
      <c r="E2162" s="209"/>
      <c r="F2162" s="96"/>
      <c r="G2162" s="163"/>
      <c r="H2162" s="164"/>
      <c r="I2162" s="164"/>
      <c r="J2162" s="65"/>
      <c r="K2162" s="170"/>
    </row>
    <row r="2163" spans="1:13">
      <c r="A2163" t="s">
        <v>2186</v>
      </c>
      <c r="C2163" s="65"/>
      <c r="D2163" s="65"/>
      <c r="E2163" s="209"/>
      <c r="F2163" s="96"/>
      <c r="G2163" s="163"/>
      <c r="H2163" s="164"/>
      <c r="I2163" s="164"/>
      <c r="J2163" s="65"/>
      <c r="K2163" s="170"/>
    </row>
    <row r="2164" spans="1:13" hidden="1" outlineLevel="1">
      <c r="A2164" t="s">
        <v>2187</v>
      </c>
      <c r="B2164" s="65" t="s">
        <v>1729</v>
      </c>
      <c r="D2164" s="65"/>
      <c r="E2164" s="209"/>
      <c r="F2164" s="96"/>
      <c r="G2164" s="163"/>
      <c r="H2164" s="164"/>
      <c r="I2164" s="164"/>
      <c r="J2164" s="65"/>
      <c r="K2164" s="170"/>
      <c r="M2164" t="s">
        <v>82</v>
      </c>
    </row>
    <row r="2165" spans="1:13" collapsed="1">
      <c r="A2165" t="s">
        <v>2188</v>
      </c>
      <c r="B2165" s="65" t="s">
        <v>1731</v>
      </c>
      <c r="D2165" s="65"/>
      <c r="E2165" s="209"/>
      <c r="F2165" s="96"/>
      <c r="G2165" s="163"/>
      <c r="H2165" s="164"/>
      <c r="I2165" s="164"/>
      <c r="J2165" s="65"/>
      <c r="K2165" s="170"/>
      <c r="L2165" s="166">
        <f>I2169</f>
        <v>45.32</v>
      </c>
      <c r="M2165" t="s">
        <v>82</v>
      </c>
    </row>
    <row r="2166" spans="1:13" hidden="1" outlineLevel="1">
      <c r="A2166" t="s">
        <v>2189</v>
      </c>
      <c r="B2166" s="65" t="s">
        <v>1733</v>
      </c>
      <c r="D2166" s="65"/>
      <c r="E2166" s="209"/>
      <c r="F2166" s="96"/>
      <c r="G2166" s="163"/>
      <c r="H2166" s="164"/>
      <c r="I2166" s="164"/>
      <c r="J2166" s="65"/>
      <c r="K2166" s="170"/>
      <c r="M2166" t="s">
        <v>270</v>
      </c>
    </row>
    <row r="2167" spans="1:13" collapsed="1">
      <c r="A2167" t="s">
        <v>2190</v>
      </c>
      <c r="C2167" s="65"/>
      <c r="D2167" s="65"/>
      <c r="E2167" s="209"/>
      <c r="F2167" s="96"/>
      <c r="G2167" s="163"/>
      <c r="H2167" s="164"/>
      <c r="I2167" s="164"/>
      <c r="J2167" s="65"/>
      <c r="K2167" s="170"/>
    </row>
    <row r="2168" spans="1:13">
      <c r="A2168" t="s">
        <v>2191</v>
      </c>
      <c r="B2168" s="172" t="s">
        <v>1794</v>
      </c>
      <c r="C2168" s="172" t="s">
        <v>2192</v>
      </c>
      <c r="D2168" s="205"/>
      <c r="E2168" s="242">
        <v>1</v>
      </c>
      <c r="F2168" s="224">
        <v>2</v>
      </c>
      <c r="G2168" s="175">
        <v>22.66</v>
      </c>
      <c r="H2168" s="176">
        <v>1</v>
      </c>
      <c r="I2168" s="176">
        <f>H2168*G2168*F2168*E2168</f>
        <v>45.32</v>
      </c>
      <c r="J2168" s="65"/>
      <c r="K2168" s="170"/>
    </row>
    <row r="2169" spans="1:13">
      <c r="A2169" t="s">
        <v>2193</v>
      </c>
      <c r="B2169" s="172"/>
      <c r="C2169" s="177">
        <f>21360+650*2</f>
        <v>22660</v>
      </c>
      <c r="D2169" s="205"/>
      <c r="E2169" s="242"/>
      <c r="F2169" s="224"/>
      <c r="G2169" s="175"/>
      <c r="H2169" s="176"/>
      <c r="I2169" s="182">
        <f>I2168</f>
        <v>45.32</v>
      </c>
      <c r="J2169" s="65"/>
      <c r="K2169" s="170"/>
    </row>
    <row r="2170" spans="1:13">
      <c r="D2170" s="65"/>
      <c r="E2170" s="209"/>
      <c r="F2170" s="96"/>
      <c r="G2170" s="163"/>
      <c r="H2170" s="164"/>
      <c r="I2170" s="164"/>
      <c r="J2170" s="65"/>
      <c r="K2170" s="170"/>
    </row>
    <row r="2171" spans="1:13">
      <c r="A2171" s="154"/>
      <c r="B2171" s="154" t="s">
        <v>214</v>
      </c>
      <c r="C2171" s="155"/>
      <c r="D2171" s="194"/>
      <c r="E2171" s="233"/>
      <c r="F2171" s="222"/>
      <c r="G2171" s="159"/>
      <c r="H2171" s="160"/>
      <c r="I2171" s="160"/>
      <c r="J2171" s="194"/>
      <c r="K2171" s="168"/>
      <c r="L2171" s="154"/>
      <c r="M2171" s="154"/>
    </row>
    <row r="2172" spans="1:13">
      <c r="C2172" s="65"/>
      <c r="D2172" s="65"/>
      <c r="E2172" s="209"/>
      <c r="F2172" s="96"/>
      <c r="G2172" s="163"/>
      <c r="H2172" s="164"/>
      <c r="I2172" s="164"/>
      <c r="J2172" s="65"/>
      <c r="K2172" s="170"/>
    </row>
    <row r="2173" spans="1:13">
      <c r="A2173" s="104"/>
      <c r="B2173" s="196" t="s">
        <v>1757</v>
      </c>
      <c r="D2173" s="65"/>
      <c r="E2173" s="209"/>
      <c r="F2173" s="96"/>
      <c r="G2173" s="163"/>
      <c r="H2173" s="164"/>
      <c r="I2173" s="164"/>
      <c r="J2173" s="65"/>
      <c r="K2173" s="170"/>
    </row>
    <row r="2174" spans="1:13">
      <c r="C2174" s="65"/>
      <c r="D2174" s="65"/>
      <c r="E2174" s="209"/>
      <c r="F2174" s="96"/>
      <c r="G2174" s="163"/>
      <c r="H2174" s="164"/>
      <c r="I2174" s="164"/>
      <c r="J2174" s="65"/>
      <c r="K2174" s="170"/>
    </row>
    <row r="2175" spans="1:13" hidden="1" outlineLevel="1">
      <c r="C2175" s="65" t="s">
        <v>1758</v>
      </c>
      <c r="D2175" s="65"/>
      <c r="E2175" s="209"/>
      <c r="F2175" s="96"/>
      <c r="G2175" s="163"/>
      <c r="H2175" s="164"/>
      <c r="I2175" s="164"/>
      <c r="J2175" s="65"/>
      <c r="K2175" s="170"/>
      <c r="M2175" t="s">
        <v>901</v>
      </c>
    </row>
    <row r="2176" spans="1:13" hidden="1" outlineLevel="1">
      <c r="A2176">
        <v>0</v>
      </c>
      <c r="C2176" s="65"/>
      <c r="D2176" s="65"/>
      <c r="E2176" s="209"/>
      <c r="F2176" s="96"/>
      <c r="G2176" s="163"/>
      <c r="H2176" s="164"/>
      <c r="I2176" s="164"/>
      <c r="J2176" s="65"/>
      <c r="K2176" s="170"/>
    </row>
    <row r="2177" spans="2:13" hidden="1" outlineLevel="1">
      <c r="C2177" s="65"/>
      <c r="D2177" s="65"/>
      <c r="E2177" s="209"/>
      <c r="F2177" s="96"/>
      <c r="G2177" s="163"/>
      <c r="H2177" s="164"/>
      <c r="I2177" s="164"/>
      <c r="J2177" s="65"/>
      <c r="K2177" s="170"/>
    </row>
    <row r="2178" spans="2:13" hidden="1" outlineLevel="1">
      <c r="C2178" s="65"/>
      <c r="D2178" s="65"/>
      <c r="E2178" s="209"/>
      <c r="F2178" s="96"/>
      <c r="G2178" s="163"/>
      <c r="H2178" s="164"/>
      <c r="I2178" s="164"/>
      <c r="J2178" s="65"/>
      <c r="K2178" s="170"/>
    </row>
    <row r="2179" spans="2:13" hidden="1" outlineLevel="1">
      <c r="C2179" s="65" t="s">
        <v>1759</v>
      </c>
      <c r="D2179" s="65"/>
      <c r="E2179" s="209"/>
      <c r="F2179" s="96"/>
      <c r="G2179" s="163"/>
      <c r="H2179" s="164"/>
      <c r="I2179" s="164"/>
      <c r="J2179" s="65"/>
      <c r="K2179" s="170"/>
      <c r="M2179" t="s">
        <v>901</v>
      </c>
    </row>
    <row r="2180" spans="2:13" hidden="1" outlineLevel="1">
      <c r="C2180" s="65"/>
      <c r="D2180" s="65"/>
      <c r="E2180" s="209"/>
      <c r="F2180" s="96"/>
      <c r="G2180" s="163"/>
      <c r="H2180" s="164"/>
      <c r="I2180" s="164"/>
      <c r="J2180" s="65"/>
      <c r="K2180" s="170"/>
    </row>
    <row r="2181" spans="2:13" hidden="1" outlineLevel="1">
      <c r="C2181" s="65"/>
      <c r="D2181" s="65"/>
      <c r="E2181" s="209"/>
      <c r="F2181" s="96"/>
      <c r="G2181" s="163"/>
      <c r="H2181" s="164"/>
      <c r="I2181" s="164"/>
      <c r="J2181" s="65"/>
      <c r="K2181" s="170"/>
    </row>
    <row r="2182" spans="2:13" hidden="1" outlineLevel="1">
      <c r="C2182" s="65"/>
      <c r="D2182" s="65"/>
      <c r="E2182" s="209"/>
      <c r="F2182" s="96"/>
      <c r="G2182" s="163"/>
      <c r="H2182" s="164"/>
      <c r="I2182" s="164"/>
      <c r="J2182" s="65"/>
      <c r="K2182" s="170"/>
    </row>
    <row r="2183" spans="2:13" hidden="1" outlineLevel="1">
      <c r="C2183" s="65"/>
      <c r="D2183" s="65"/>
      <c r="E2183" s="209"/>
      <c r="F2183" s="96"/>
      <c r="G2183" s="163"/>
      <c r="H2183" s="164"/>
      <c r="I2183" s="164"/>
      <c r="J2183" s="65"/>
      <c r="K2183" s="170"/>
    </row>
    <row r="2184" spans="2:13" hidden="1" outlineLevel="1">
      <c r="C2184" s="65" t="s">
        <v>1760</v>
      </c>
      <c r="D2184" s="65"/>
      <c r="E2184" s="209"/>
      <c r="F2184" s="96"/>
      <c r="G2184" s="163"/>
      <c r="H2184" s="164"/>
      <c r="I2184" s="164"/>
      <c r="J2184" s="65"/>
      <c r="K2184" s="170"/>
      <c r="M2184" t="s">
        <v>901</v>
      </c>
    </row>
    <row r="2185" spans="2:13" hidden="1" outlineLevel="1">
      <c r="C2185" s="65"/>
      <c r="D2185" s="65"/>
      <c r="E2185" s="209"/>
      <c r="F2185" s="96"/>
      <c r="G2185" s="163"/>
      <c r="H2185" s="164"/>
      <c r="I2185" s="164"/>
      <c r="J2185" s="65"/>
      <c r="K2185" s="170"/>
    </row>
    <row r="2186" spans="2:13" hidden="1" outlineLevel="1">
      <c r="C2186" s="65"/>
      <c r="D2186" s="65"/>
      <c r="E2186" s="209"/>
      <c r="F2186" s="96"/>
      <c r="G2186" s="163"/>
      <c r="H2186" s="164"/>
      <c r="I2186" s="164"/>
      <c r="J2186" s="65"/>
      <c r="K2186" s="170"/>
    </row>
    <row r="2187" spans="2:13" hidden="1" outlineLevel="1">
      <c r="C2187" s="65"/>
      <c r="D2187" s="65"/>
      <c r="E2187" s="209"/>
      <c r="F2187" s="96"/>
      <c r="G2187" s="163"/>
      <c r="H2187" s="164"/>
      <c r="I2187" s="164"/>
      <c r="J2187" s="65"/>
      <c r="K2187" s="170"/>
    </row>
    <row r="2188" spans="2:13" hidden="1" outlineLevel="1">
      <c r="C2188" s="65" t="s">
        <v>1761</v>
      </c>
      <c r="D2188" s="65"/>
      <c r="E2188" s="209"/>
      <c r="F2188" s="96"/>
      <c r="G2188" s="163"/>
      <c r="H2188" s="164"/>
      <c r="I2188" s="164"/>
      <c r="J2188" s="65"/>
      <c r="K2188" s="170"/>
      <c r="M2188" t="s">
        <v>901</v>
      </c>
    </row>
    <row r="2189" spans="2:13" hidden="1" outlineLevel="1">
      <c r="C2189" s="65"/>
      <c r="D2189" s="65"/>
      <c r="E2189" s="209"/>
      <c r="F2189" s="96"/>
      <c r="G2189" s="163"/>
      <c r="H2189" s="164"/>
      <c r="I2189" s="164"/>
      <c r="J2189" s="65"/>
      <c r="K2189" s="170"/>
    </row>
    <row r="2190" spans="2:13" hidden="1" outlineLevel="1">
      <c r="C2190" s="65"/>
      <c r="D2190" s="65"/>
      <c r="E2190" s="209"/>
      <c r="F2190" s="96"/>
      <c r="G2190" s="211"/>
      <c r="H2190" s="164"/>
      <c r="I2190" s="164"/>
      <c r="J2190" s="65"/>
      <c r="K2190" s="170"/>
    </row>
    <row r="2191" spans="2:13" hidden="1" outlineLevel="1">
      <c r="C2191" s="65"/>
      <c r="D2191" s="65"/>
      <c r="E2191" s="209"/>
      <c r="F2191" s="96"/>
      <c r="G2191" s="163"/>
      <c r="H2191" s="164"/>
      <c r="I2191" s="164"/>
      <c r="J2191" s="65"/>
      <c r="K2191" s="170"/>
    </row>
    <row r="2192" spans="2:13" hidden="1" outlineLevel="1" collapsed="1">
      <c r="B2192" s="65" t="s">
        <v>1762</v>
      </c>
      <c r="D2192" s="65"/>
      <c r="E2192" s="209"/>
      <c r="F2192" s="96"/>
      <c r="G2192" s="163"/>
      <c r="H2192" s="164"/>
      <c r="I2192" s="164"/>
      <c r="J2192" s="65"/>
      <c r="K2192" s="170"/>
      <c r="M2192" t="s">
        <v>901</v>
      </c>
    </row>
    <row r="2193" spans="3:13" hidden="1" outlineLevel="1">
      <c r="C2193" s="65"/>
      <c r="D2193" s="65"/>
      <c r="E2193" s="209"/>
      <c r="F2193" s="96"/>
      <c r="G2193" s="163"/>
      <c r="H2193" s="164"/>
      <c r="I2193" s="164"/>
      <c r="J2193" s="65"/>
      <c r="K2193" s="170"/>
    </row>
    <row r="2194" spans="3:13" hidden="1" outlineLevel="1">
      <c r="C2194" s="65"/>
      <c r="D2194" s="65"/>
      <c r="E2194" s="209"/>
      <c r="F2194" s="96"/>
      <c r="G2194" s="163"/>
      <c r="H2194" s="164"/>
      <c r="I2194" s="164"/>
      <c r="J2194" s="65"/>
      <c r="K2194" s="170"/>
    </row>
    <row r="2195" spans="3:13" hidden="1" outlineLevel="1">
      <c r="C2195" s="65"/>
      <c r="D2195" s="65"/>
      <c r="E2195" s="209"/>
      <c r="F2195" s="96"/>
      <c r="G2195" s="163"/>
      <c r="H2195" s="164"/>
      <c r="I2195" s="164"/>
      <c r="J2195" s="65"/>
      <c r="K2195" s="170"/>
    </row>
    <row r="2196" spans="3:13" hidden="1" outlineLevel="1">
      <c r="C2196" s="65"/>
      <c r="D2196" s="65"/>
      <c r="E2196" s="209"/>
      <c r="F2196" s="96"/>
      <c r="G2196" s="163"/>
      <c r="H2196" s="164"/>
      <c r="I2196" s="164"/>
      <c r="J2196" s="65"/>
      <c r="K2196" s="170"/>
    </row>
    <row r="2197" spans="3:13" hidden="1" outlineLevel="1">
      <c r="C2197" s="65" t="s">
        <v>1763</v>
      </c>
      <c r="D2197" s="65"/>
      <c r="E2197" s="209"/>
      <c r="F2197" s="209"/>
      <c r="G2197" s="163"/>
      <c r="H2197" s="164"/>
      <c r="I2197" s="164"/>
      <c r="J2197" s="65"/>
      <c r="K2197" s="170"/>
      <c r="M2197" t="s">
        <v>901</v>
      </c>
    </row>
    <row r="2198" spans="3:13" hidden="1" outlineLevel="1">
      <c r="C2198" s="65"/>
      <c r="D2198" s="65"/>
      <c r="E2198" s="209"/>
      <c r="F2198" s="209"/>
      <c r="G2198" s="163"/>
      <c r="H2198" s="164"/>
      <c r="I2198" s="164"/>
      <c r="J2198" s="65"/>
      <c r="K2198" s="170"/>
    </row>
    <row r="2199" spans="3:13" hidden="1" outlineLevel="1">
      <c r="C2199" s="65"/>
      <c r="D2199" s="65"/>
      <c r="E2199" s="209"/>
      <c r="F2199" s="209"/>
      <c r="G2199" s="226"/>
      <c r="H2199" s="164"/>
      <c r="I2199" s="164"/>
      <c r="J2199" s="65"/>
      <c r="K2199" s="170"/>
    </row>
    <row r="2200" spans="3:13" hidden="1" outlineLevel="1">
      <c r="C2200" s="65"/>
      <c r="D2200" s="65"/>
      <c r="E2200" s="209"/>
      <c r="F2200" s="209"/>
      <c r="G2200" s="163"/>
      <c r="H2200" s="164"/>
      <c r="I2200" s="164"/>
      <c r="J2200" s="65"/>
      <c r="K2200" s="170"/>
    </row>
    <row r="2201" spans="3:13" hidden="1" outlineLevel="1">
      <c r="C2201" s="65"/>
      <c r="D2201" s="65"/>
      <c r="E2201" s="209"/>
      <c r="F2201" s="209"/>
      <c r="G2201" s="163"/>
      <c r="H2201" s="164"/>
      <c r="I2201" s="164"/>
      <c r="J2201" s="65"/>
      <c r="K2201" s="170"/>
    </row>
    <row r="2202" spans="3:13" hidden="1" outlineLevel="1">
      <c r="C2202" s="65" t="s">
        <v>1764</v>
      </c>
      <c r="D2202" s="65"/>
      <c r="E2202" s="209"/>
      <c r="F2202" s="209"/>
      <c r="G2202" s="163"/>
      <c r="H2202" s="164"/>
      <c r="I2202" s="164"/>
      <c r="J2202" s="65"/>
      <c r="K2202" s="170"/>
      <c r="M2202" t="s">
        <v>901</v>
      </c>
    </row>
    <row r="2203" spans="3:13" hidden="1" outlineLevel="1">
      <c r="C2203" s="65"/>
      <c r="D2203" s="65"/>
      <c r="E2203" s="209"/>
      <c r="F2203" s="209"/>
      <c r="G2203" s="163"/>
      <c r="H2203" s="164"/>
      <c r="I2203" s="164"/>
      <c r="J2203" s="65"/>
      <c r="K2203" s="170"/>
    </row>
    <row r="2204" spans="3:13" hidden="1" outlineLevel="1">
      <c r="C2204" s="65"/>
      <c r="D2204" s="65"/>
      <c r="E2204" s="209"/>
      <c r="F2204" s="209"/>
      <c r="G2204" s="163"/>
      <c r="H2204" s="164"/>
      <c r="I2204" s="164"/>
      <c r="J2204" s="65"/>
      <c r="K2204" s="170"/>
    </row>
    <row r="2205" spans="3:13" hidden="1" outlineLevel="1">
      <c r="C2205" s="65"/>
      <c r="D2205" s="65"/>
      <c r="E2205" s="209"/>
      <c r="F2205" s="209"/>
      <c r="G2205" s="163"/>
      <c r="H2205" s="164"/>
      <c r="I2205" s="164"/>
      <c r="J2205" s="65"/>
      <c r="K2205" s="170"/>
    </row>
    <row r="2206" spans="3:13" hidden="1" outlineLevel="1">
      <c r="C2206" s="65"/>
      <c r="D2206" s="65"/>
      <c r="E2206" s="209"/>
      <c r="F2206" s="209"/>
      <c r="G2206" s="163"/>
      <c r="H2206" s="164"/>
      <c r="I2206" s="164"/>
      <c r="J2206" s="65"/>
      <c r="K2206" s="170"/>
    </row>
    <row r="2207" spans="3:13" hidden="1" outlineLevel="1">
      <c r="C2207" s="65" t="s">
        <v>1765</v>
      </c>
      <c r="D2207" s="65"/>
      <c r="E2207" s="209"/>
      <c r="F2207" s="209"/>
      <c r="G2207" s="163"/>
      <c r="H2207" s="164"/>
      <c r="I2207" s="164"/>
      <c r="J2207" s="65"/>
      <c r="K2207" s="170"/>
      <c r="M2207" t="s">
        <v>901</v>
      </c>
    </row>
    <row r="2208" spans="3:13" hidden="1" outlineLevel="1">
      <c r="C2208" s="65"/>
      <c r="D2208" s="65"/>
      <c r="E2208" s="209"/>
      <c r="F2208" s="209"/>
      <c r="G2208" s="163"/>
      <c r="H2208" s="164"/>
      <c r="I2208" s="163"/>
      <c r="J2208" s="65"/>
      <c r="K2208" s="170"/>
    </row>
    <row r="2209" spans="1:15" hidden="1" outlineLevel="1">
      <c r="C2209" s="65"/>
      <c r="D2209" s="65"/>
      <c r="E2209" s="209"/>
      <c r="F2209" s="209"/>
      <c r="G2209" s="163"/>
      <c r="H2209" s="164"/>
      <c r="I2209" s="163"/>
      <c r="J2209" s="65"/>
      <c r="K2209" s="170"/>
    </row>
    <row r="2210" spans="1:15" hidden="1" outlineLevel="1">
      <c r="C2210" s="65"/>
      <c r="D2210" s="65"/>
      <c r="E2210" s="209"/>
      <c r="F2210" s="209"/>
      <c r="G2210" s="163"/>
      <c r="H2210" s="164"/>
      <c r="I2210" s="163"/>
      <c r="J2210" s="65"/>
      <c r="K2210" s="170"/>
    </row>
    <row r="2211" spans="1:15" hidden="1" outlineLevel="1">
      <c r="C2211" s="65" t="s">
        <v>1766</v>
      </c>
      <c r="D2211" s="65"/>
      <c r="E2211" s="209"/>
      <c r="F2211" s="209"/>
      <c r="G2211" s="163"/>
      <c r="H2211" s="164"/>
      <c r="I2211" s="163"/>
      <c r="J2211" s="65"/>
      <c r="K2211" s="170"/>
      <c r="M2211" t="s">
        <v>901</v>
      </c>
    </row>
    <row r="2212" spans="1:15" hidden="1" outlineLevel="1">
      <c r="C2212" s="65"/>
      <c r="D2212" s="65"/>
      <c r="E2212" s="209"/>
      <c r="F2212" s="209"/>
      <c r="G2212" s="163"/>
      <c r="H2212" s="164"/>
      <c r="I2212" s="163"/>
      <c r="J2212" s="65"/>
      <c r="K2212" s="170"/>
    </row>
    <row r="2213" spans="1:15" hidden="1" outlineLevel="1">
      <c r="C2213" s="65"/>
      <c r="D2213" s="65"/>
      <c r="E2213" s="209"/>
      <c r="F2213" s="209"/>
      <c r="G2213" s="163"/>
      <c r="H2213" s="164"/>
      <c r="I2213" s="163"/>
      <c r="J2213" s="65"/>
      <c r="K2213" s="170"/>
    </row>
    <row r="2214" spans="1:15" hidden="1" outlineLevel="1">
      <c r="C2214" s="65"/>
      <c r="D2214" s="65"/>
      <c r="E2214" s="209"/>
      <c r="F2214" s="209"/>
      <c r="G2214" s="163"/>
      <c r="H2214" s="164"/>
      <c r="I2214" s="163"/>
      <c r="J2214" s="65"/>
      <c r="K2214" s="170"/>
    </row>
    <row r="2215" spans="1:15" hidden="1" outlineLevel="1">
      <c r="C2215" s="65" t="s">
        <v>1767</v>
      </c>
      <c r="D2215" s="65"/>
      <c r="E2215" s="209"/>
      <c r="F2215" s="209"/>
      <c r="G2215" s="163"/>
      <c r="H2215" s="164"/>
      <c r="I2215" s="163"/>
      <c r="J2215" s="65"/>
      <c r="K2215" s="170"/>
      <c r="M2215" t="s">
        <v>901</v>
      </c>
    </row>
    <row r="2216" spans="1:15" hidden="1" outlineLevel="1">
      <c r="C2216" s="65"/>
      <c r="D2216" s="65"/>
      <c r="E2216" s="209"/>
      <c r="F2216" s="209"/>
      <c r="G2216" s="163"/>
      <c r="H2216" s="164"/>
      <c r="I2216" s="163"/>
      <c r="J2216" s="65"/>
      <c r="K2216" s="170"/>
    </row>
    <row r="2217" spans="1:15" hidden="1" outlineLevel="1">
      <c r="C2217" s="65"/>
      <c r="D2217" s="65"/>
      <c r="E2217" s="209"/>
      <c r="F2217" s="209"/>
      <c r="G2217" s="163"/>
      <c r="H2217" s="164"/>
      <c r="I2217" s="163"/>
      <c r="J2217" s="65"/>
      <c r="K2217" s="170"/>
    </row>
    <row r="2218" spans="1:15" hidden="1" outlineLevel="1">
      <c r="C2218" s="65"/>
      <c r="D2218" s="65"/>
      <c r="E2218" s="209"/>
      <c r="F2218" s="209"/>
      <c r="G2218" s="163"/>
      <c r="H2218" s="164"/>
      <c r="I2218" s="163"/>
      <c r="J2218" s="65"/>
      <c r="K2218" s="170"/>
    </row>
    <row r="2219" spans="1:15" collapsed="1">
      <c r="A2219" t="s">
        <v>1768</v>
      </c>
      <c r="B2219" s="65" t="s">
        <v>1769</v>
      </c>
      <c r="D2219" s="65"/>
      <c r="E2219" s="209"/>
      <c r="F2219" s="209"/>
      <c r="G2219" s="163"/>
      <c r="H2219" s="164"/>
      <c r="I2219" s="163"/>
      <c r="J2219" s="65"/>
      <c r="K2219" s="170"/>
      <c r="L2219" s="166">
        <f>I2232</f>
        <v>14.936500000000001</v>
      </c>
      <c r="M2219" t="s">
        <v>270</v>
      </c>
      <c r="N2219">
        <f>2.4*1.2</f>
        <v>2.88</v>
      </c>
      <c r="O2219">
        <f>L2219/N2219</f>
        <v>5.186284722222223</v>
      </c>
    </row>
    <row r="2220" spans="1:15">
      <c r="A2220" t="s">
        <v>1770</v>
      </c>
      <c r="B2220" s="65" t="s">
        <v>1771</v>
      </c>
      <c r="D2220" s="65"/>
      <c r="E2220" s="209"/>
      <c r="F2220" s="209"/>
      <c r="G2220" s="163"/>
      <c r="H2220" s="164"/>
      <c r="I2220" s="163"/>
      <c r="J2220" s="65"/>
      <c r="K2220" s="170"/>
    </row>
    <row r="2221" spans="1:15">
      <c r="A2221" t="s">
        <v>1772</v>
      </c>
      <c r="C2221" s="65"/>
      <c r="D2221" s="65"/>
      <c r="E2221" s="209"/>
      <c r="F2221" s="209"/>
      <c r="G2221" s="163"/>
      <c r="H2221" s="164"/>
      <c r="I2221" s="163"/>
      <c r="J2221" s="65"/>
      <c r="K2221" s="170"/>
    </row>
    <row r="2222" spans="1:15">
      <c r="A2222" t="s">
        <v>1773</v>
      </c>
      <c r="B2222" s="172" t="s">
        <v>2081</v>
      </c>
      <c r="C2222" s="183">
        <v>1610</v>
      </c>
      <c r="D2222" s="205"/>
      <c r="E2222" s="242">
        <v>1</v>
      </c>
      <c r="F2222" s="242">
        <v>5</v>
      </c>
      <c r="G2222" s="175">
        <v>1.61</v>
      </c>
      <c r="H2222" s="176">
        <v>1.05</v>
      </c>
      <c r="I2222" s="175">
        <f>H2222*G2222*F2222*E2222</f>
        <v>8.4525000000000006</v>
      </c>
      <c r="J2222" s="65"/>
      <c r="K2222" s="170"/>
    </row>
    <row r="2223" spans="1:15">
      <c r="A2223" t="s">
        <v>1775</v>
      </c>
      <c r="B2223" s="172"/>
      <c r="C2223" s="172"/>
      <c r="D2223" s="205"/>
      <c r="E2223" s="242"/>
      <c r="F2223" s="242"/>
      <c r="G2223" s="175"/>
      <c r="H2223" s="176"/>
      <c r="I2223" s="175"/>
      <c r="J2223" s="65"/>
      <c r="K2223" s="170"/>
    </row>
    <row r="2224" spans="1:15">
      <c r="A2224" t="s">
        <v>2194</v>
      </c>
      <c r="B2224" s="172"/>
      <c r="C2224" s="172" t="s">
        <v>2120</v>
      </c>
      <c r="D2224" s="205"/>
      <c r="E2224" s="242"/>
      <c r="F2224" s="242"/>
      <c r="G2224" s="175"/>
      <c r="H2224" s="176"/>
      <c r="I2224" s="175"/>
      <c r="J2224" s="65"/>
      <c r="K2224" s="170"/>
    </row>
    <row r="2225" spans="1:13">
      <c r="A2225" t="s">
        <v>2195</v>
      </c>
      <c r="B2225" s="172"/>
      <c r="C2225" s="172"/>
      <c r="D2225" s="205"/>
      <c r="E2225" s="242"/>
      <c r="F2225" s="242"/>
      <c r="G2225" s="175"/>
      <c r="H2225" s="176"/>
      <c r="I2225" s="175"/>
      <c r="J2225" s="65"/>
      <c r="K2225" s="170"/>
    </row>
    <row r="2226" spans="1:13">
      <c r="A2226" t="s">
        <v>2196</v>
      </c>
      <c r="B2226" s="172" t="s">
        <v>2088</v>
      </c>
      <c r="C2226" s="183">
        <v>2380</v>
      </c>
      <c r="D2226" s="205"/>
      <c r="E2226" s="242">
        <v>1</v>
      </c>
      <c r="F2226" s="242">
        <v>1</v>
      </c>
      <c r="G2226" s="175">
        <v>2.38</v>
      </c>
      <c r="H2226" s="180">
        <v>1.05</v>
      </c>
      <c r="I2226" s="180">
        <f>H2226*G2226*F2226*E2226</f>
        <v>2.4990000000000001</v>
      </c>
      <c r="J2226" s="65"/>
      <c r="K2226" s="170"/>
    </row>
    <row r="2227" spans="1:13">
      <c r="A2227" t="s">
        <v>2197</v>
      </c>
      <c r="B2227" s="172"/>
      <c r="C2227" s="172"/>
      <c r="D2227" s="205"/>
      <c r="E2227" s="242"/>
      <c r="F2227" s="242"/>
      <c r="G2227" s="175"/>
      <c r="H2227" s="176"/>
      <c r="I2227" s="175"/>
      <c r="J2227" s="65"/>
      <c r="K2227" s="170"/>
    </row>
    <row r="2228" spans="1:13">
      <c r="A2228" t="s">
        <v>2198</v>
      </c>
      <c r="B2228" s="172"/>
      <c r="C2228" s="172" t="s">
        <v>2120</v>
      </c>
      <c r="D2228" s="205"/>
      <c r="E2228" s="242"/>
      <c r="F2228" s="242"/>
      <c r="G2228" s="175"/>
      <c r="H2228" s="176"/>
      <c r="I2228" s="97"/>
      <c r="J2228" s="65"/>
      <c r="K2228" s="170"/>
    </row>
    <row r="2229" spans="1:13">
      <c r="A2229" t="s">
        <v>2199</v>
      </c>
      <c r="D2229" s="65"/>
      <c r="E2229" s="209"/>
      <c r="F2229" s="209"/>
      <c r="G2229" s="163"/>
      <c r="H2229" s="164"/>
      <c r="I2229" s="163"/>
      <c r="J2229" s="65"/>
      <c r="K2229" s="170"/>
    </row>
    <row r="2230" spans="1:13">
      <c r="A2230" t="s">
        <v>2200</v>
      </c>
      <c r="B2230" s="172" t="s">
        <v>2095</v>
      </c>
      <c r="C2230" s="183">
        <v>3985</v>
      </c>
      <c r="D2230" s="205"/>
      <c r="E2230" s="242">
        <v>1</v>
      </c>
      <c r="F2230" s="242">
        <v>1</v>
      </c>
      <c r="G2230" s="175">
        <v>3.9849999999999999</v>
      </c>
      <c r="H2230" s="176">
        <v>1</v>
      </c>
      <c r="I2230" s="175">
        <f>H2230*G2230*F2230*E2230</f>
        <v>3.9849999999999999</v>
      </c>
      <c r="J2230" s="65"/>
      <c r="K2230" s="170"/>
    </row>
    <row r="2231" spans="1:13">
      <c r="A2231" t="s">
        <v>2201</v>
      </c>
      <c r="B2231" s="172"/>
      <c r="C2231" s="172"/>
      <c r="D2231" s="205"/>
      <c r="E2231" s="242"/>
      <c r="F2231" s="242"/>
      <c r="G2231" s="175"/>
      <c r="H2231" s="176"/>
      <c r="I2231" s="175"/>
      <c r="J2231" s="65"/>
      <c r="K2231" s="170"/>
    </row>
    <row r="2232" spans="1:13">
      <c r="A2232" t="s">
        <v>2202</v>
      </c>
      <c r="B2232" s="172"/>
      <c r="C2232" s="184" t="s">
        <v>2203</v>
      </c>
      <c r="D2232" s="205"/>
      <c r="E2232" s="242"/>
      <c r="F2232" s="242"/>
      <c r="G2232" s="175"/>
      <c r="H2232" s="176"/>
      <c r="I2232" s="182">
        <f>SUM(I2222:I2231)</f>
        <v>14.936500000000001</v>
      </c>
      <c r="J2232" s="65"/>
      <c r="K2232" s="170"/>
    </row>
    <row r="2233" spans="1:13">
      <c r="A2233" t="s">
        <v>2204</v>
      </c>
      <c r="D2233" s="65"/>
      <c r="E2233" s="209"/>
      <c r="F2233" s="209"/>
      <c r="G2233" s="163"/>
      <c r="H2233" s="164"/>
      <c r="I2233" s="163"/>
      <c r="J2233" s="65"/>
      <c r="K2233" s="170"/>
    </row>
    <row r="2234" spans="1:13">
      <c r="A2234" t="s">
        <v>2205</v>
      </c>
      <c r="B2234" s="65" t="s">
        <v>1774</v>
      </c>
      <c r="D2234" s="65"/>
      <c r="E2234" s="209"/>
      <c r="F2234" s="209"/>
      <c r="G2234" s="163"/>
      <c r="H2234" s="164"/>
      <c r="I2234" s="163"/>
      <c r="J2234" s="65"/>
      <c r="K2234" s="170"/>
      <c r="L2234" s="166">
        <f>I2243</f>
        <v>11.833500000000001</v>
      </c>
      <c r="M2234" t="s">
        <v>270</v>
      </c>
    </row>
    <row r="2235" spans="1:13">
      <c r="A2235" t="s">
        <v>2206</v>
      </c>
      <c r="B2235" s="65" t="s">
        <v>1776</v>
      </c>
      <c r="D2235" s="65"/>
      <c r="E2235" s="209"/>
      <c r="F2235" s="209"/>
      <c r="G2235" s="163"/>
      <c r="H2235" s="164"/>
      <c r="I2235" s="163"/>
      <c r="J2235" s="65"/>
      <c r="K2235" s="170"/>
    </row>
    <row r="2236" spans="1:13">
      <c r="A2236" t="s">
        <v>2207</v>
      </c>
      <c r="C2236" s="65"/>
      <c r="D2236" s="65"/>
      <c r="E2236" s="209"/>
      <c r="F2236" s="209"/>
      <c r="G2236" s="163"/>
      <c r="H2236" s="164"/>
      <c r="I2236" s="163"/>
      <c r="J2236" s="65"/>
      <c r="K2236" s="170"/>
    </row>
    <row r="2237" spans="1:13" hidden="1" outlineLevel="1">
      <c r="A2237" t="s">
        <v>2208</v>
      </c>
      <c r="C2237" s="65" t="s">
        <v>1777</v>
      </c>
      <c r="D2237" s="65"/>
      <c r="E2237" s="209"/>
      <c r="F2237" s="209"/>
      <c r="G2237" s="163"/>
      <c r="H2237" s="164"/>
      <c r="I2237" s="163"/>
      <c r="J2237" s="65"/>
      <c r="K2237" s="170"/>
      <c r="M2237" t="s">
        <v>270</v>
      </c>
    </row>
    <row r="2238" spans="1:13" hidden="1" outlineLevel="1">
      <c r="A2238" t="s">
        <v>2209</v>
      </c>
      <c r="C2238" s="65"/>
      <c r="D2238" s="65"/>
      <c r="E2238" s="209"/>
      <c r="F2238" s="209"/>
      <c r="G2238" s="163"/>
      <c r="H2238" s="164"/>
      <c r="I2238" s="163"/>
      <c r="J2238" s="65"/>
      <c r="K2238" s="170"/>
    </row>
    <row r="2239" spans="1:13" hidden="1" outlineLevel="1">
      <c r="A2239" t="s">
        <v>2210</v>
      </c>
      <c r="C2239" s="65"/>
      <c r="D2239" s="65"/>
      <c r="E2239" s="209"/>
      <c r="F2239" s="209"/>
      <c r="G2239" s="163"/>
      <c r="H2239" s="164"/>
      <c r="I2239" s="163"/>
      <c r="J2239" s="65"/>
      <c r="K2239" s="170"/>
    </row>
    <row r="2240" spans="1:13" hidden="1" outlineLevel="1">
      <c r="A2240" t="s">
        <v>2211</v>
      </c>
      <c r="C2240" s="65"/>
      <c r="D2240" s="65"/>
      <c r="E2240" s="209"/>
      <c r="F2240" s="209"/>
      <c r="G2240" s="163"/>
      <c r="H2240" s="164"/>
      <c r="I2240" s="163"/>
      <c r="J2240" s="65"/>
      <c r="K2240" s="170"/>
    </row>
    <row r="2241" spans="1:13" collapsed="1">
      <c r="A2241" t="s">
        <v>2212</v>
      </c>
      <c r="B2241" s="172" t="s">
        <v>2213</v>
      </c>
      <c r="C2241" s="183">
        <v>1610</v>
      </c>
      <c r="D2241" s="205"/>
      <c r="E2241" s="242">
        <v>1</v>
      </c>
      <c r="F2241" s="242">
        <v>7</v>
      </c>
      <c r="G2241" s="175">
        <v>1.61</v>
      </c>
      <c r="H2241" s="176">
        <v>1.05</v>
      </c>
      <c r="I2241" s="178">
        <f>H2241*G2241*F2241*E2241</f>
        <v>11.833500000000001</v>
      </c>
      <c r="J2241" s="65"/>
      <c r="K2241" s="170"/>
    </row>
    <row r="2242" spans="1:13">
      <c r="A2242" t="s">
        <v>2214</v>
      </c>
      <c r="B2242" s="172"/>
      <c r="C2242" s="172"/>
      <c r="D2242" s="205"/>
      <c r="E2242" s="242"/>
      <c r="F2242" s="242"/>
      <c r="G2242" s="175"/>
      <c r="H2242" s="176"/>
      <c r="I2242" s="175"/>
      <c r="J2242" s="65"/>
      <c r="K2242" s="170"/>
    </row>
    <row r="2243" spans="1:13">
      <c r="A2243" t="s">
        <v>2215</v>
      </c>
      <c r="B2243" s="172"/>
      <c r="C2243" s="184" t="s">
        <v>2120</v>
      </c>
      <c r="D2243" s="205"/>
      <c r="E2243" s="242"/>
      <c r="F2243" s="242"/>
      <c r="G2243" s="175"/>
      <c r="H2243" s="176"/>
      <c r="I2243" s="182">
        <f>I2241</f>
        <v>11.833500000000001</v>
      </c>
      <c r="J2243" s="65"/>
      <c r="K2243" s="170"/>
    </row>
    <row r="2244" spans="1:13">
      <c r="D2244" s="65"/>
      <c r="E2244" s="209"/>
      <c r="F2244" s="209"/>
      <c r="G2244" s="163"/>
      <c r="H2244" s="164"/>
      <c r="I2244" s="163"/>
      <c r="J2244" s="65"/>
      <c r="K2244" s="170"/>
    </row>
    <row r="2245" spans="1:13">
      <c r="A2245" s="154"/>
      <c r="B2245" s="266" t="s">
        <v>2216</v>
      </c>
      <c r="C2245" s="266"/>
      <c r="D2245" s="267"/>
      <c r="E2245" s="267"/>
      <c r="F2245" s="267"/>
      <c r="G2245" s="268"/>
      <c r="H2245" s="267"/>
      <c r="I2245" s="268"/>
      <c r="J2245" s="267"/>
      <c r="K2245" s="268"/>
      <c r="L2245" s="266"/>
      <c r="M2245" s="266"/>
    </row>
    <row r="2246" spans="1:13" hidden="1" outlineLevel="1">
      <c r="C2246" s="65"/>
      <c r="D2246" s="65"/>
      <c r="E2246" s="209"/>
      <c r="F2246" s="209"/>
      <c r="G2246" s="163"/>
      <c r="H2246" s="164"/>
      <c r="I2246" s="163"/>
      <c r="J2246" s="65"/>
      <c r="K2246" s="170"/>
    </row>
    <row r="2247" spans="1:13" hidden="1" outlineLevel="1">
      <c r="A2247" s="104"/>
      <c r="C2247" s="196" t="s">
        <v>1778</v>
      </c>
      <c r="D2247" s="170"/>
      <c r="E2247" s="209"/>
      <c r="F2247" s="209"/>
      <c r="G2247" s="163"/>
      <c r="H2247" s="164"/>
      <c r="I2247" s="163"/>
      <c r="J2247" s="65"/>
      <c r="K2247" s="170"/>
    </row>
    <row r="2248" spans="1:13" hidden="1" outlineLevel="1">
      <c r="C2248" s="65"/>
      <c r="D2248" s="170"/>
      <c r="E2248" s="209"/>
      <c r="F2248" s="209"/>
      <c r="G2248" s="163"/>
      <c r="H2248" s="164"/>
      <c r="I2248" s="163"/>
      <c r="J2248" s="65"/>
      <c r="K2248" s="170"/>
    </row>
    <row r="2249" spans="1:13" hidden="1" outlineLevel="1">
      <c r="C2249" s="65" t="s">
        <v>1779</v>
      </c>
      <c r="D2249" s="170"/>
      <c r="E2249" s="209"/>
      <c r="F2249" s="162"/>
      <c r="G2249" s="164"/>
      <c r="H2249" s="164"/>
      <c r="I2249" s="163"/>
      <c r="J2249" s="65"/>
      <c r="K2249" s="65"/>
    </row>
    <row r="2250" spans="1:13" hidden="1" outlineLevel="1">
      <c r="C2250" s="65" t="s">
        <v>1780</v>
      </c>
      <c r="D2250" s="170"/>
      <c r="E2250" s="209"/>
      <c r="F2250" s="162"/>
      <c r="G2250" s="164"/>
      <c r="H2250" s="164"/>
      <c r="I2250" s="163"/>
      <c r="J2250" s="65"/>
      <c r="K2250" s="65"/>
      <c r="M2250" t="s">
        <v>82</v>
      </c>
    </row>
    <row r="2251" spans="1:13" hidden="1" outlineLevel="1">
      <c r="C2251" s="65" t="s">
        <v>1781</v>
      </c>
      <c r="D2251" s="170"/>
      <c r="E2251" s="209"/>
      <c r="F2251" s="162"/>
      <c r="G2251" s="164"/>
      <c r="H2251" s="164"/>
      <c r="I2251" s="163"/>
      <c r="J2251" s="65"/>
      <c r="K2251" s="65"/>
    </row>
    <row r="2252" spans="1:13" hidden="1" outlineLevel="1">
      <c r="C2252" s="65" t="s">
        <v>1782</v>
      </c>
      <c r="D2252" s="170"/>
      <c r="E2252" s="209"/>
      <c r="F2252" s="162"/>
      <c r="G2252" s="164"/>
      <c r="H2252" s="164"/>
      <c r="I2252" s="163"/>
      <c r="J2252" s="65"/>
      <c r="K2252" s="65"/>
    </row>
    <row r="2253" spans="1:13" hidden="1" outlineLevel="1">
      <c r="C2253" s="65"/>
      <c r="D2253" s="170"/>
      <c r="E2253" s="209"/>
      <c r="F2253" s="162"/>
      <c r="G2253" s="164"/>
      <c r="H2253" s="164"/>
      <c r="I2253" s="163"/>
      <c r="J2253" s="65"/>
      <c r="K2253" s="65"/>
    </row>
    <row r="2254" spans="1:13" hidden="1" outlineLevel="1">
      <c r="C2254" s="65"/>
      <c r="D2254" s="170"/>
      <c r="E2254" s="162"/>
      <c r="F2254" s="162"/>
      <c r="G2254" s="163"/>
      <c r="H2254" s="163"/>
      <c r="I2254" s="163"/>
      <c r="J2254" s="170"/>
      <c r="K2254" s="170"/>
    </row>
    <row r="2255" spans="1:13" hidden="1" outlineLevel="1">
      <c r="C2255" s="65" t="s">
        <v>2217</v>
      </c>
      <c r="D2255" s="170"/>
      <c r="E2255" s="162"/>
      <c r="F2255" s="162"/>
      <c r="G2255" s="164"/>
      <c r="H2255" s="163"/>
      <c r="I2255" s="163"/>
      <c r="J2255" s="170"/>
      <c r="K2255" s="170"/>
      <c r="M2255" t="s">
        <v>901</v>
      </c>
    </row>
    <row r="2256" spans="1:13" hidden="1" outlineLevel="1">
      <c r="C2256" s="65"/>
      <c r="D2256" s="170"/>
      <c r="E2256" s="162"/>
      <c r="F2256" s="162"/>
      <c r="G2256" s="164"/>
      <c r="H2256" s="163"/>
      <c r="I2256" s="163"/>
      <c r="J2256" s="170"/>
      <c r="K2256" s="65"/>
    </row>
    <row r="2257" spans="3:13" hidden="1" outlineLevel="1">
      <c r="C2257" s="65"/>
      <c r="D2257" s="170"/>
      <c r="E2257" s="162"/>
      <c r="F2257" s="162"/>
      <c r="G2257" s="164"/>
      <c r="H2257" s="163"/>
      <c r="I2257" s="163"/>
      <c r="J2257" s="170"/>
      <c r="K2257" s="65"/>
    </row>
    <row r="2258" spans="3:13" hidden="1" outlineLevel="1">
      <c r="C2258" s="65"/>
      <c r="D2258" s="65"/>
      <c r="E2258" s="162"/>
      <c r="F2258" s="162"/>
      <c r="G2258" s="164"/>
      <c r="H2258" s="164"/>
      <c r="I2258" s="163"/>
      <c r="J2258" s="170"/>
      <c r="K2258" s="65"/>
    </row>
    <row r="2259" spans="3:13" hidden="1" outlineLevel="1">
      <c r="C2259" s="65"/>
      <c r="D2259" s="65"/>
      <c r="E2259" s="162"/>
      <c r="F2259" s="162"/>
      <c r="G2259" s="164"/>
      <c r="H2259" s="164"/>
      <c r="I2259" s="163"/>
      <c r="J2259" s="170"/>
      <c r="K2259" s="65"/>
    </row>
    <row r="2260" spans="3:13" hidden="1" outlineLevel="1">
      <c r="C2260" s="65"/>
      <c r="D2260" s="65"/>
      <c r="E2260" s="162"/>
      <c r="F2260" s="209"/>
      <c r="G2260" s="163"/>
      <c r="H2260" s="164"/>
      <c r="I2260" s="163"/>
      <c r="J2260" s="170"/>
      <c r="K2260" s="65"/>
    </row>
    <row r="2261" spans="3:13" hidden="1" outlineLevel="1">
      <c r="C2261" s="65"/>
      <c r="D2261" s="65"/>
      <c r="E2261" s="162"/>
      <c r="F2261" s="209"/>
      <c r="G2261" s="163"/>
      <c r="H2261" s="164"/>
      <c r="I2261" s="163"/>
      <c r="J2261" s="65"/>
      <c r="K2261" s="65"/>
    </row>
    <row r="2262" spans="3:13" hidden="1" outlineLevel="1">
      <c r="C2262" s="65" t="s">
        <v>2218</v>
      </c>
      <c r="D2262" s="65"/>
      <c r="E2262" s="162"/>
      <c r="F2262" s="162"/>
      <c r="G2262" s="163"/>
      <c r="H2262" s="164"/>
      <c r="I2262" s="163"/>
      <c r="J2262" s="170"/>
      <c r="K2262" s="65"/>
      <c r="M2262" t="s">
        <v>901</v>
      </c>
    </row>
    <row r="2263" spans="3:13" hidden="1" outlineLevel="1">
      <c r="C2263" s="65"/>
      <c r="D2263" s="65"/>
      <c r="E2263" s="209"/>
      <c r="F2263" s="209"/>
      <c r="G2263" s="163"/>
      <c r="H2263" s="164"/>
      <c r="I2263" s="163"/>
      <c r="J2263" s="65"/>
      <c r="K2263" s="65"/>
    </row>
    <row r="2264" spans="3:13" hidden="1" outlineLevel="1">
      <c r="C2264" s="65"/>
      <c r="D2264" s="65"/>
      <c r="E2264" s="209"/>
      <c r="F2264" s="209"/>
      <c r="G2264" s="163"/>
      <c r="H2264" s="164"/>
      <c r="I2264" s="164"/>
      <c r="J2264" s="170"/>
      <c r="K2264" s="65"/>
    </row>
    <row r="2265" spans="3:13" hidden="1" outlineLevel="1">
      <c r="C2265" s="65"/>
      <c r="D2265" s="65"/>
      <c r="E2265" s="209"/>
      <c r="F2265" s="209"/>
      <c r="G2265" s="163"/>
      <c r="H2265" s="164"/>
      <c r="I2265" s="164"/>
      <c r="J2265" s="170"/>
      <c r="K2265" s="65"/>
    </row>
    <row r="2266" spans="3:13" hidden="1" outlineLevel="1">
      <c r="C2266" s="65"/>
      <c r="D2266" s="65"/>
      <c r="E2266" s="209"/>
      <c r="F2266" s="209"/>
      <c r="G2266" s="163"/>
      <c r="H2266" s="164"/>
      <c r="I2266" s="164"/>
      <c r="J2266" s="161"/>
      <c r="K2266" s="186"/>
    </row>
    <row r="2267" spans="3:13" hidden="1" outlineLevel="1">
      <c r="C2267" s="65"/>
      <c r="D2267" s="65"/>
      <c r="E2267" s="209"/>
      <c r="F2267" s="209"/>
      <c r="G2267" s="163"/>
      <c r="H2267" s="164"/>
      <c r="I2267" s="164"/>
      <c r="J2267"/>
      <c r="K2267" s="170"/>
    </row>
    <row r="2268" spans="3:13" hidden="1" outlineLevel="1">
      <c r="C2268" s="65"/>
      <c r="D2268" s="65"/>
      <c r="E2268" s="209"/>
      <c r="F2268" s="209"/>
      <c r="G2268" s="164"/>
      <c r="H2268" s="164"/>
      <c r="I2268" s="164"/>
      <c r="J2268"/>
      <c r="K2268" s="170"/>
    </row>
    <row r="2269" spans="3:13" hidden="1" outlineLevel="1">
      <c r="C2269" s="65" t="s">
        <v>1783</v>
      </c>
      <c r="D2269" s="65"/>
      <c r="E2269" s="209"/>
      <c r="F2269" s="209"/>
      <c r="G2269" s="164"/>
      <c r="H2269" s="164"/>
      <c r="I2269" s="164"/>
      <c r="J2269"/>
      <c r="K2269" s="170"/>
      <c r="L2269">
        <v>1</v>
      </c>
      <c r="M2269" t="s">
        <v>65</v>
      </c>
    </row>
    <row r="2270" spans="3:13" hidden="1" outlineLevel="1">
      <c r="C2270" s="65"/>
      <c r="D2270" s="65"/>
      <c r="E2270" s="209"/>
      <c r="F2270" s="209"/>
      <c r="G2270" s="164"/>
      <c r="H2270" s="164"/>
      <c r="I2270" s="164"/>
      <c r="J2270"/>
      <c r="K2270" s="170"/>
    </row>
    <row r="2271" spans="3:13" hidden="1" outlineLevel="1">
      <c r="C2271" s="65"/>
      <c r="D2271" s="65"/>
      <c r="E2271" s="209"/>
      <c r="F2271" s="209"/>
      <c r="G2271" s="164"/>
      <c r="H2271" s="164"/>
      <c r="I2271" s="164"/>
      <c r="J2271"/>
      <c r="K2271" s="170"/>
    </row>
    <row r="2272" spans="3:13" hidden="1" outlineLevel="1">
      <c r="C2272" s="65"/>
      <c r="D2272" s="65"/>
      <c r="E2272" s="209"/>
      <c r="F2272" s="209"/>
      <c r="G2272" s="164"/>
      <c r="H2272" s="164"/>
      <c r="I2272" s="164"/>
      <c r="J2272"/>
      <c r="K2272" s="170"/>
    </row>
    <row r="2273" spans="1:15" hidden="1" outlineLevel="1">
      <c r="A2273" s="154"/>
      <c r="B2273" s="154" t="s">
        <v>214</v>
      </c>
      <c r="C2273" s="155"/>
      <c r="D2273" s="194"/>
      <c r="E2273" s="233"/>
      <c r="F2273" s="233"/>
      <c r="G2273" s="159"/>
      <c r="H2273" s="160"/>
      <c r="I2273" s="159"/>
      <c r="J2273" s="194"/>
      <c r="K2273" s="168"/>
      <c r="L2273" s="154"/>
      <c r="M2273" s="154"/>
    </row>
    <row r="2274" spans="1:15" hidden="1" outlineLevel="1">
      <c r="C2274" s="65"/>
      <c r="D2274" s="170"/>
      <c r="E2274" s="209"/>
      <c r="F2274" s="162"/>
      <c r="G2274" s="164"/>
      <c r="H2274" s="164"/>
      <c r="I2274" s="164"/>
      <c r="J2274"/>
      <c r="K2274" s="170"/>
    </row>
    <row r="2275" spans="1:15" hidden="1" outlineLevel="1">
      <c r="C2275" s="105" t="s">
        <v>43</v>
      </c>
      <c r="D2275" s="170"/>
      <c r="E2275" s="209"/>
      <c r="F2275" s="162"/>
      <c r="G2275" s="164"/>
      <c r="H2275" s="164"/>
      <c r="I2275" s="164"/>
      <c r="J2275"/>
      <c r="K2275" s="170"/>
    </row>
    <row r="2276" spans="1:15" hidden="1" outlineLevel="1">
      <c r="C2276" s="65"/>
      <c r="D2276" s="170"/>
      <c r="E2276" s="209"/>
      <c r="F2276" s="162"/>
      <c r="G2276" s="164"/>
      <c r="H2276" s="164"/>
      <c r="I2276" s="164"/>
      <c r="J2276"/>
      <c r="K2276" s="170"/>
    </row>
    <row r="2277" spans="1:15" ht="38.25" hidden="1" outlineLevel="1">
      <c r="C2277" s="7" t="s">
        <v>2219</v>
      </c>
      <c r="D2277"/>
      <c r="E2277" s="96"/>
      <c r="F2277" s="96"/>
      <c r="G2277" s="97"/>
      <c r="H2277" s="97"/>
      <c r="I2277" s="97"/>
      <c r="J2277"/>
      <c r="K2277"/>
      <c r="M2277" t="s">
        <v>222</v>
      </c>
    </row>
    <row r="2278" spans="1:15" hidden="1" outlineLevel="1">
      <c r="D2278"/>
      <c r="E2278" s="269"/>
      <c r="F2278" s="269"/>
      <c r="G2278" s="97"/>
      <c r="H2278" s="97"/>
      <c r="I2278" s="97"/>
      <c r="J2278"/>
      <c r="K2278"/>
    </row>
    <row r="2279" spans="1:15" hidden="1" outlineLevel="1">
      <c r="D2279"/>
      <c r="E2279" s="269"/>
      <c r="F2279" s="269"/>
      <c r="G2279" s="270"/>
      <c r="H2279" s="97"/>
      <c r="I2279" s="97"/>
      <c r="J2279"/>
      <c r="K2279"/>
    </row>
    <row r="2280" spans="1:15" hidden="1" outlineLevel="1">
      <c r="D2280"/>
      <c r="E2280" s="96"/>
      <c r="F2280" s="96"/>
      <c r="G2280" s="97"/>
      <c r="H2280" s="97"/>
      <c r="I2280" s="97"/>
      <c r="J2280"/>
      <c r="K2280"/>
    </row>
    <row r="2281" spans="1:15" hidden="1" outlineLevel="1">
      <c r="D2281"/>
      <c r="E2281" s="96"/>
      <c r="F2281" s="96"/>
      <c r="G2281" s="97"/>
      <c r="H2281" s="97"/>
      <c r="I2281" s="97"/>
      <c r="J2281"/>
      <c r="K2281"/>
    </row>
    <row r="2282" spans="1:15" hidden="1" outlineLevel="1">
      <c r="D2282"/>
      <c r="E2282" s="96"/>
      <c r="F2282" s="96"/>
      <c r="G2282" s="97"/>
      <c r="H2282" s="97"/>
      <c r="I2282" s="97"/>
      <c r="J2282"/>
      <c r="K2282"/>
    </row>
    <row r="2283" spans="1:15" hidden="1" outlineLevel="1">
      <c r="D2283"/>
      <c r="E2283" s="96"/>
      <c r="F2283" s="96"/>
      <c r="G2283" s="97"/>
      <c r="H2283" s="97"/>
      <c r="I2283" s="97"/>
      <c r="J2283"/>
      <c r="K2283"/>
    </row>
    <row r="2284" spans="1:15" ht="12" hidden="1" customHeight="1" outlineLevel="1">
      <c r="A2284" s="154"/>
      <c r="B2284" s="154" t="s">
        <v>214</v>
      </c>
      <c r="C2284" s="155"/>
      <c r="D2284" s="168"/>
      <c r="E2284" s="233"/>
      <c r="F2284" s="233"/>
      <c r="G2284" s="159"/>
      <c r="H2284" s="160"/>
      <c r="I2284" s="160"/>
      <c r="J2284" s="168"/>
      <c r="K2284" s="168"/>
      <c r="L2284" s="154"/>
      <c r="M2284" s="154"/>
      <c r="N2284" s="154"/>
      <c r="O2284" s="154"/>
    </row>
    <row r="2285" spans="1:15" collapsed="1">
      <c r="C2285" s="219"/>
      <c r="D2285" s="170"/>
      <c r="E2285" s="209"/>
      <c r="F2285" s="209"/>
      <c r="G2285" s="163"/>
      <c r="H2285" s="164"/>
      <c r="I2285" s="164"/>
      <c r="J2285" s="170"/>
      <c r="K2285" s="170"/>
    </row>
    <row r="2286" spans="1:15">
      <c r="C2286" s="65"/>
      <c r="D2286" s="170"/>
      <c r="E2286" s="209"/>
      <c r="F2286" s="209"/>
      <c r="G2286" s="163"/>
      <c r="H2286" s="164"/>
      <c r="I2286" s="164"/>
      <c r="J2286" s="170"/>
      <c r="K2286" s="170"/>
    </row>
    <row r="2287" spans="1:15">
      <c r="C2287" s="65"/>
      <c r="D2287" s="170"/>
      <c r="E2287" s="209"/>
      <c r="F2287" s="209"/>
      <c r="G2287" s="163"/>
      <c r="H2287" s="164"/>
      <c r="I2287" s="164"/>
      <c r="J2287" s="170"/>
      <c r="K2287" s="170"/>
    </row>
    <row r="2288" spans="1:15">
      <c r="C2288" s="65"/>
      <c r="D2288" s="170"/>
      <c r="E2288" s="209"/>
      <c r="F2288" s="209"/>
      <c r="G2288" s="163"/>
      <c r="H2288" s="164"/>
      <c r="I2288" s="164"/>
      <c r="J2288" s="170"/>
      <c r="K2288"/>
    </row>
    <row r="2289" spans="3:11">
      <c r="C2289" s="65"/>
      <c r="D2289" s="170"/>
      <c r="E2289" s="209"/>
      <c r="F2289" s="209"/>
      <c r="G2289" s="163"/>
      <c r="H2289" s="164"/>
      <c r="I2289" s="164"/>
      <c r="J2289" s="170"/>
      <c r="K2289"/>
    </row>
    <row r="2290" spans="3:11">
      <c r="C2290" s="65"/>
      <c r="D2290" s="170"/>
      <c r="E2290" s="209"/>
      <c r="F2290" s="209"/>
      <c r="G2290" s="163"/>
      <c r="H2290" s="164"/>
      <c r="I2290" s="164"/>
      <c r="J2290" s="170"/>
      <c r="K2290"/>
    </row>
    <row r="2291" spans="3:11">
      <c r="C2291" s="65"/>
      <c r="D2291" s="170"/>
      <c r="E2291" s="209"/>
      <c r="F2291" s="209"/>
      <c r="G2291" s="163"/>
      <c r="H2291" s="164"/>
      <c r="I2291" s="164"/>
      <c r="J2291" s="170"/>
      <c r="K2291"/>
    </row>
    <row r="2292" spans="3:11">
      <c r="C2292" s="65"/>
      <c r="D2292" s="170"/>
      <c r="E2292" s="209"/>
      <c r="F2292" s="209"/>
      <c r="G2292" s="163"/>
      <c r="H2292" s="164"/>
      <c r="I2292" s="164"/>
      <c r="J2292" s="170"/>
      <c r="K2292"/>
    </row>
    <row r="2293" spans="3:11">
      <c r="C2293" s="65"/>
      <c r="D2293" s="170"/>
      <c r="E2293" s="209"/>
      <c r="F2293" s="209"/>
      <c r="G2293" s="163"/>
      <c r="H2293" s="164"/>
      <c r="I2293" s="164"/>
      <c r="J2293" s="170"/>
      <c r="K2293"/>
    </row>
    <row r="2294" spans="3:11">
      <c r="C2294" s="65"/>
      <c r="D2294" s="170"/>
      <c r="E2294" s="209"/>
      <c r="F2294" s="209"/>
      <c r="G2294" s="163"/>
      <c r="H2294" s="164"/>
      <c r="I2294" s="164"/>
      <c r="J2294" s="170"/>
      <c r="K2294"/>
    </row>
    <row r="2295" spans="3:11">
      <c r="C2295" s="65"/>
      <c r="D2295" s="170"/>
      <c r="E2295" s="209"/>
      <c r="F2295" s="209"/>
      <c r="G2295" s="163"/>
      <c r="H2295" s="164"/>
      <c r="I2295" s="164"/>
      <c r="J2295" s="170"/>
      <c r="K2295"/>
    </row>
    <row r="2296" spans="3:11">
      <c r="C2296" s="65"/>
      <c r="D2296" s="170"/>
      <c r="E2296" s="209"/>
      <c r="F2296" s="209"/>
      <c r="G2296" s="163"/>
      <c r="H2296" s="164"/>
      <c r="I2296" s="164"/>
      <c r="J2296" s="170"/>
      <c r="K2296"/>
    </row>
    <row r="2297" spans="3:11">
      <c r="C2297" s="65"/>
      <c r="D2297" s="170"/>
      <c r="E2297" s="209"/>
      <c r="F2297" s="209"/>
      <c r="G2297" s="163"/>
      <c r="H2297" s="164"/>
      <c r="I2297" s="164"/>
      <c r="J2297" s="170"/>
      <c r="K2297"/>
    </row>
    <row r="2298" spans="3:11">
      <c r="C2298" s="65"/>
      <c r="D2298" s="170"/>
      <c r="E2298" s="209"/>
      <c r="F2298" s="209"/>
      <c r="G2298" s="163"/>
      <c r="H2298" s="164"/>
      <c r="I2298" s="164"/>
      <c r="J2298" s="170"/>
      <c r="K2298"/>
    </row>
    <row r="2299" spans="3:11">
      <c r="C2299" s="65"/>
      <c r="D2299" s="170"/>
      <c r="E2299" s="209"/>
      <c r="F2299" s="209"/>
      <c r="G2299" s="163"/>
      <c r="H2299" s="164"/>
      <c r="I2299" s="164"/>
      <c r="J2299" s="170"/>
      <c r="K2299"/>
    </row>
    <row r="2300" spans="3:11">
      <c r="C2300" s="65"/>
      <c r="D2300" s="170"/>
      <c r="E2300" s="162"/>
      <c r="F2300" s="209"/>
      <c r="G2300" s="163"/>
      <c r="H2300" s="164"/>
      <c r="I2300" s="164"/>
      <c r="J2300" s="170"/>
      <c r="K2300"/>
    </row>
    <row r="2301" spans="3:11">
      <c r="C2301" s="65"/>
      <c r="D2301" s="170"/>
      <c r="E2301" s="162"/>
      <c r="F2301" s="209"/>
      <c r="G2301" s="163"/>
      <c r="H2301" s="164"/>
      <c r="I2301" s="164"/>
      <c r="J2301" s="170"/>
      <c r="K2301"/>
    </row>
    <row r="2302" spans="3:11">
      <c r="C2302" s="65"/>
      <c r="D2302" s="170"/>
      <c r="E2302" s="162"/>
      <c r="F2302" s="209"/>
      <c r="G2302" s="163"/>
      <c r="H2302" s="164"/>
      <c r="I2302" s="164"/>
      <c r="J2302" s="170"/>
      <c r="K2302"/>
    </row>
    <row r="2303" spans="3:11">
      <c r="C2303" s="65"/>
      <c r="D2303" s="170"/>
      <c r="E2303" s="162"/>
      <c r="F2303" s="209"/>
      <c r="G2303" s="163"/>
      <c r="H2303" s="164"/>
      <c r="I2303" s="164"/>
      <c r="J2303" s="170"/>
      <c r="K2303"/>
    </row>
    <row r="2304" spans="3:11">
      <c r="C2304" s="65"/>
      <c r="D2304" s="170"/>
      <c r="E2304" s="162"/>
      <c r="F2304" s="209"/>
      <c r="G2304" s="163"/>
      <c r="H2304" s="164"/>
      <c r="I2304" s="164"/>
      <c r="J2304" s="170"/>
      <c r="K2304"/>
    </row>
    <row r="2305" spans="1:42" s="92" customFormat="1">
      <c r="A2305"/>
      <c r="B2305"/>
      <c r="C2305" s="65"/>
      <c r="D2305" s="170"/>
      <c r="E2305" s="162"/>
      <c r="F2305" s="209"/>
      <c r="G2305" s="163"/>
      <c r="H2305" s="164"/>
      <c r="I2305" s="164"/>
      <c r="J2305" s="170"/>
      <c r="K2305"/>
      <c r="L2305"/>
      <c r="M2305"/>
      <c r="N2305"/>
      <c r="O2305"/>
      <c r="P2305"/>
      <c r="Q2305"/>
      <c r="R2305"/>
      <c r="S2305"/>
      <c r="T2305"/>
      <c r="U2305"/>
      <c r="V2305"/>
      <c r="W2305"/>
      <c r="X2305"/>
      <c r="Y2305"/>
      <c r="Z2305"/>
      <c r="AA2305"/>
      <c r="AB2305"/>
      <c r="AC2305"/>
      <c r="AD2305"/>
      <c r="AE2305"/>
      <c r="AF2305"/>
      <c r="AG2305"/>
      <c r="AH2305"/>
      <c r="AI2305"/>
      <c r="AJ2305"/>
      <c r="AK2305"/>
      <c r="AL2305"/>
      <c r="AM2305"/>
      <c r="AN2305"/>
      <c r="AO2305"/>
      <c r="AP2305"/>
    </row>
    <row r="2306" spans="1:42" s="92" customFormat="1">
      <c r="A2306"/>
      <c r="B2306"/>
      <c r="C2306" s="65"/>
      <c r="D2306" s="170"/>
      <c r="E2306" s="162"/>
      <c r="F2306" s="209"/>
      <c r="G2306" s="163"/>
      <c r="H2306" s="164"/>
      <c r="I2306" s="164"/>
      <c r="J2306" s="170"/>
      <c r="K2306"/>
      <c r="L2306"/>
      <c r="M2306"/>
      <c r="N2306"/>
      <c r="O2306"/>
      <c r="P2306"/>
      <c r="Q2306"/>
      <c r="R2306"/>
      <c r="S2306"/>
      <c r="T2306"/>
      <c r="U2306"/>
      <c r="V2306"/>
      <c r="W2306"/>
      <c r="X2306"/>
      <c r="Y2306"/>
      <c r="Z2306"/>
      <c r="AA2306"/>
      <c r="AB2306"/>
      <c r="AC2306"/>
      <c r="AD2306"/>
      <c r="AE2306"/>
      <c r="AF2306"/>
      <c r="AG2306"/>
      <c r="AH2306"/>
      <c r="AI2306"/>
      <c r="AJ2306"/>
      <c r="AK2306"/>
      <c r="AL2306"/>
      <c r="AM2306"/>
      <c r="AN2306"/>
      <c r="AO2306"/>
      <c r="AP2306"/>
    </row>
    <row r="2307" spans="1:42" s="92" customFormat="1">
      <c r="A2307"/>
      <c r="B2307"/>
      <c r="C2307" s="65"/>
      <c r="D2307" s="170"/>
      <c r="E2307" s="162"/>
      <c r="F2307" s="209"/>
      <c r="G2307" s="163"/>
      <c r="H2307" s="164"/>
      <c r="I2307" s="164"/>
      <c r="J2307" s="170"/>
      <c r="K2307"/>
      <c r="L2307"/>
      <c r="M2307"/>
      <c r="N2307"/>
      <c r="O2307"/>
      <c r="P2307"/>
      <c r="Q2307"/>
      <c r="R2307"/>
      <c r="S2307"/>
      <c r="T2307"/>
      <c r="U2307"/>
      <c r="V2307"/>
      <c r="W2307"/>
      <c r="X2307"/>
      <c r="Y2307"/>
      <c r="Z2307"/>
      <c r="AA2307"/>
      <c r="AB2307"/>
      <c r="AC2307"/>
      <c r="AD2307"/>
      <c r="AE2307"/>
      <c r="AF2307"/>
      <c r="AG2307"/>
      <c r="AH2307"/>
      <c r="AI2307"/>
      <c r="AJ2307"/>
      <c r="AK2307"/>
      <c r="AL2307"/>
      <c r="AM2307"/>
      <c r="AN2307"/>
      <c r="AO2307"/>
      <c r="AP2307"/>
    </row>
    <row r="2308" spans="1:42" s="92" customFormat="1">
      <c r="A2308"/>
      <c r="B2308"/>
      <c r="C2308" s="65"/>
      <c r="D2308" s="170"/>
      <c r="E2308" s="162"/>
      <c r="F2308" s="209"/>
      <c r="G2308" s="163"/>
      <c r="H2308" s="164"/>
      <c r="I2308" s="164"/>
      <c r="J2308" s="170"/>
      <c r="K2308"/>
      <c r="L2308"/>
      <c r="M2308"/>
      <c r="N2308"/>
      <c r="O2308"/>
      <c r="P2308"/>
      <c r="Q2308"/>
      <c r="R2308"/>
      <c r="S2308"/>
      <c r="T2308"/>
      <c r="U2308"/>
      <c r="V2308"/>
      <c r="W2308"/>
      <c r="X2308"/>
      <c r="Y2308"/>
      <c r="Z2308"/>
      <c r="AA2308"/>
      <c r="AB2308"/>
      <c r="AC2308"/>
      <c r="AD2308"/>
      <c r="AE2308"/>
      <c r="AF2308"/>
      <c r="AG2308"/>
      <c r="AH2308"/>
      <c r="AI2308"/>
      <c r="AJ2308"/>
      <c r="AK2308"/>
      <c r="AL2308"/>
      <c r="AM2308"/>
      <c r="AN2308"/>
      <c r="AO2308"/>
      <c r="AP2308"/>
    </row>
    <row r="2309" spans="1:42" s="92" customFormat="1">
      <c r="A2309"/>
      <c r="B2309"/>
      <c r="C2309" s="65"/>
      <c r="D2309" s="170"/>
      <c r="E2309" s="162"/>
      <c r="F2309" s="162"/>
      <c r="G2309" s="163"/>
      <c r="H2309" s="164"/>
      <c r="I2309" s="164"/>
      <c r="J2309" s="170"/>
      <c r="K2309"/>
      <c r="L2309"/>
      <c r="M2309"/>
      <c r="N2309"/>
      <c r="O2309"/>
      <c r="P2309"/>
      <c r="Q2309"/>
      <c r="R2309"/>
      <c r="S2309"/>
      <c r="T2309"/>
      <c r="U2309"/>
      <c r="V2309"/>
      <c r="W2309"/>
      <c r="X2309"/>
      <c r="Y2309"/>
      <c r="Z2309"/>
      <c r="AA2309"/>
      <c r="AB2309"/>
      <c r="AC2309"/>
      <c r="AD2309"/>
      <c r="AE2309"/>
      <c r="AF2309"/>
      <c r="AG2309"/>
      <c r="AH2309"/>
      <c r="AI2309"/>
      <c r="AJ2309"/>
      <c r="AK2309"/>
      <c r="AL2309"/>
      <c r="AM2309"/>
      <c r="AN2309"/>
      <c r="AO2309"/>
      <c r="AP2309"/>
    </row>
    <row r="2310" spans="1:42" s="92" customFormat="1">
      <c r="A2310"/>
      <c r="B2310"/>
      <c r="C2310" s="65"/>
      <c r="D2310" s="170"/>
      <c r="E2310" s="162"/>
      <c r="F2310" s="162"/>
      <c r="G2310" s="163"/>
      <c r="H2310" s="164"/>
      <c r="I2310" s="164"/>
      <c r="J2310" s="170"/>
      <c r="K2310"/>
      <c r="L2310"/>
      <c r="M2310"/>
      <c r="N2310"/>
      <c r="O2310"/>
      <c r="P2310"/>
      <c r="Q2310"/>
      <c r="R2310"/>
      <c r="S2310"/>
      <c r="T2310"/>
      <c r="U2310"/>
      <c r="V2310"/>
      <c r="W2310"/>
      <c r="X2310"/>
      <c r="Y2310"/>
      <c r="Z2310"/>
      <c r="AA2310"/>
      <c r="AB2310"/>
      <c r="AC2310"/>
      <c r="AD2310"/>
      <c r="AE2310"/>
      <c r="AF2310"/>
      <c r="AG2310"/>
      <c r="AH2310"/>
      <c r="AI2310"/>
      <c r="AJ2310"/>
      <c r="AK2310"/>
      <c r="AL2310"/>
      <c r="AM2310"/>
      <c r="AN2310"/>
      <c r="AO2310"/>
      <c r="AP2310"/>
    </row>
    <row r="2311" spans="1:42" s="92" customFormat="1">
      <c r="A2311"/>
      <c r="B2311"/>
      <c r="C2311" s="65"/>
      <c r="D2311" s="170"/>
      <c r="E2311" s="162"/>
      <c r="F2311" s="162"/>
      <c r="G2311" s="163"/>
      <c r="H2311" s="164"/>
      <c r="I2311" s="164"/>
      <c r="J2311" s="170"/>
      <c r="K2311"/>
      <c r="L2311"/>
      <c r="M2311"/>
      <c r="N2311"/>
      <c r="O2311"/>
      <c r="P2311"/>
      <c r="Q2311"/>
      <c r="R2311"/>
      <c r="S2311"/>
      <c r="T2311"/>
      <c r="U2311"/>
      <c r="V2311"/>
      <c r="W2311"/>
      <c r="X2311"/>
      <c r="Y2311"/>
      <c r="Z2311"/>
      <c r="AA2311"/>
      <c r="AB2311"/>
      <c r="AC2311"/>
      <c r="AD2311"/>
      <c r="AE2311"/>
      <c r="AF2311"/>
      <c r="AG2311"/>
      <c r="AH2311"/>
      <c r="AI2311"/>
      <c r="AJ2311"/>
      <c r="AK2311"/>
      <c r="AL2311"/>
      <c r="AM2311"/>
      <c r="AN2311"/>
      <c r="AO2311"/>
      <c r="AP2311"/>
    </row>
    <row r="2312" spans="1:42" s="92" customFormat="1">
      <c r="A2312"/>
      <c r="B2312"/>
      <c r="C2312" s="65"/>
      <c r="D2312" s="170"/>
      <c r="E2312" s="162"/>
      <c r="F2312" s="162"/>
      <c r="G2312" s="163"/>
      <c r="H2312" s="164"/>
      <c r="I2312" s="164"/>
      <c r="J2312" s="170"/>
      <c r="K2312"/>
      <c r="L2312"/>
      <c r="M2312"/>
      <c r="N2312"/>
      <c r="O2312"/>
      <c r="P2312"/>
      <c r="Q2312"/>
      <c r="R2312"/>
      <c r="S2312"/>
      <c r="T2312"/>
      <c r="U2312"/>
      <c r="V2312"/>
      <c r="W2312"/>
      <c r="X2312"/>
      <c r="Y2312"/>
      <c r="Z2312"/>
      <c r="AA2312"/>
      <c r="AB2312"/>
      <c r="AC2312"/>
      <c r="AD2312"/>
      <c r="AE2312"/>
      <c r="AF2312"/>
      <c r="AG2312"/>
      <c r="AH2312"/>
      <c r="AI2312"/>
      <c r="AJ2312"/>
      <c r="AK2312"/>
      <c r="AL2312"/>
      <c r="AM2312"/>
      <c r="AN2312"/>
      <c r="AO2312"/>
      <c r="AP2312"/>
    </row>
    <row r="2313" spans="1:42" s="92" customFormat="1">
      <c r="A2313"/>
      <c r="B2313"/>
      <c r="C2313" s="65"/>
      <c r="D2313" s="170"/>
      <c r="E2313" s="162"/>
      <c r="F2313" s="162"/>
      <c r="G2313" s="163"/>
      <c r="H2313" s="164"/>
      <c r="I2313" s="164"/>
      <c r="J2313" s="170"/>
      <c r="K2313"/>
      <c r="L2313"/>
      <c r="M2313"/>
      <c r="N2313"/>
      <c r="O2313"/>
      <c r="P2313"/>
      <c r="Q2313"/>
      <c r="R2313"/>
      <c r="S2313"/>
      <c r="T2313"/>
      <c r="U2313"/>
      <c r="V2313"/>
      <c r="W2313"/>
      <c r="X2313"/>
      <c r="Y2313"/>
      <c r="Z2313"/>
      <c r="AA2313"/>
      <c r="AB2313"/>
      <c r="AC2313"/>
      <c r="AD2313"/>
      <c r="AE2313"/>
      <c r="AF2313"/>
      <c r="AG2313"/>
      <c r="AH2313"/>
      <c r="AI2313"/>
      <c r="AJ2313"/>
      <c r="AK2313"/>
      <c r="AL2313"/>
      <c r="AM2313"/>
      <c r="AN2313"/>
      <c r="AO2313"/>
      <c r="AP2313"/>
    </row>
    <row r="2314" spans="1:42" s="92" customFormat="1">
      <c r="A2314"/>
      <c r="B2314"/>
      <c r="C2314" s="65"/>
      <c r="D2314" s="170"/>
      <c r="E2314" s="162"/>
      <c r="F2314" s="162"/>
      <c r="G2314" s="163"/>
      <c r="H2314" s="164"/>
      <c r="I2314" s="164"/>
      <c r="J2314" s="170"/>
      <c r="K2314"/>
      <c r="L2314"/>
      <c r="M2314"/>
      <c r="N2314"/>
      <c r="O2314"/>
      <c r="P2314"/>
      <c r="Q2314"/>
      <c r="R2314"/>
      <c r="S2314"/>
      <c r="T2314"/>
      <c r="U2314"/>
      <c r="V2314"/>
      <c r="W2314"/>
      <c r="X2314"/>
      <c r="Y2314"/>
      <c r="Z2314"/>
      <c r="AA2314"/>
      <c r="AB2314"/>
      <c r="AC2314"/>
      <c r="AD2314"/>
      <c r="AE2314"/>
      <c r="AF2314"/>
      <c r="AG2314"/>
      <c r="AH2314"/>
      <c r="AI2314"/>
      <c r="AJ2314"/>
      <c r="AK2314"/>
      <c r="AL2314"/>
      <c r="AM2314"/>
      <c r="AN2314"/>
      <c r="AO2314"/>
      <c r="AP2314"/>
    </row>
    <row r="2315" spans="1:42" s="92" customFormat="1">
      <c r="A2315"/>
      <c r="B2315"/>
      <c r="C2315" s="65"/>
      <c r="D2315" s="170"/>
      <c r="E2315" s="162"/>
      <c r="F2315" s="162"/>
      <c r="G2315" s="97"/>
      <c r="H2315" s="97"/>
      <c r="I2315" s="164"/>
      <c r="J2315" s="170"/>
      <c r="K2315"/>
      <c r="L2315"/>
      <c r="M2315"/>
      <c r="N2315"/>
      <c r="O2315"/>
      <c r="P2315"/>
      <c r="Q2315"/>
      <c r="R2315"/>
      <c r="S2315"/>
      <c r="T2315"/>
      <c r="U2315"/>
      <c r="V2315"/>
      <c r="W2315"/>
      <c r="X2315"/>
      <c r="Y2315"/>
      <c r="Z2315"/>
      <c r="AA2315"/>
      <c r="AB2315"/>
      <c r="AC2315"/>
      <c r="AD2315"/>
      <c r="AE2315"/>
      <c r="AF2315"/>
      <c r="AG2315"/>
      <c r="AH2315"/>
      <c r="AI2315"/>
      <c r="AJ2315"/>
      <c r="AK2315"/>
      <c r="AL2315"/>
      <c r="AM2315"/>
      <c r="AN2315"/>
      <c r="AO2315"/>
      <c r="AP2315"/>
    </row>
    <row r="2316" spans="1:42" s="92" customFormat="1">
      <c r="A2316"/>
      <c r="B2316"/>
      <c r="C2316"/>
      <c r="D2316"/>
      <c r="E2316" s="96"/>
      <c r="F2316" s="96"/>
      <c r="G2316" s="97"/>
      <c r="H2316" s="97"/>
      <c r="I2316" s="164"/>
      <c r="J2316" s="170"/>
      <c r="K2316"/>
      <c r="L2316"/>
      <c r="M2316"/>
      <c r="N2316"/>
      <c r="O2316"/>
      <c r="P2316"/>
      <c r="Q2316"/>
      <c r="R2316"/>
      <c r="S2316"/>
      <c r="T2316"/>
      <c r="U2316"/>
      <c r="V2316"/>
      <c r="W2316"/>
      <c r="X2316"/>
      <c r="Y2316"/>
      <c r="Z2316"/>
      <c r="AA2316"/>
      <c r="AB2316"/>
      <c r="AC2316"/>
      <c r="AD2316"/>
      <c r="AE2316"/>
      <c r="AF2316"/>
      <c r="AG2316"/>
      <c r="AH2316"/>
      <c r="AI2316"/>
      <c r="AJ2316"/>
      <c r="AK2316"/>
      <c r="AL2316"/>
      <c r="AM2316"/>
      <c r="AN2316"/>
      <c r="AO2316"/>
      <c r="AP2316"/>
    </row>
    <row r="2317" spans="1:42" s="92" customFormat="1">
      <c r="A2317"/>
      <c r="B2317"/>
      <c r="C2317"/>
      <c r="D2317"/>
      <c r="E2317" s="96"/>
      <c r="F2317" s="96"/>
      <c r="G2317" s="97"/>
      <c r="H2317" s="97"/>
      <c r="I2317" s="164"/>
      <c r="J2317" s="170"/>
      <c r="K2317"/>
      <c r="L2317"/>
      <c r="M2317"/>
      <c r="N2317"/>
      <c r="O2317"/>
      <c r="P2317"/>
      <c r="Q2317"/>
      <c r="R2317"/>
      <c r="S2317"/>
      <c r="T2317"/>
      <c r="U2317"/>
      <c r="V2317"/>
      <c r="W2317"/>
      <c r="X2317"/>
      <c r="Y2317"/>
      <c r="Z2317"/>
      <c r="AA2317"/>
      <c r="AB2317"/>
      <c r="AC2317"/>
      <c r="AD2317"/>
      <c r="AE2317"/>
      <c r="AF2317"/>
      <c r="AG2317"/>
      <c r="AH2317"/>
      <c r="AI2317"/>
      <c r="AJ2317"/>
      <c r="AK2317"/>
      <c r="AL2317"/>
      <c r="AM2317"/>
      <c r="AN2317"/>
      <c r="AO2317"/>
      <c r="AP2317"/>
    </row>
    <row r="2318" spans="1:42" s="92" customFormat="1">
      <c r="A2318"/>
      <c r="B2318"/>
      <c r="C2318"/>
      <c r="D2318"/>
      <c r="E2318" s="96"/>
      <c r="F2318" s="96"/>
      <c r="G2318" s="97"/>
      <c r="H2318" s="97"/>
      <c r="I2318" s="164"/>
      <c r="J2318" s="170"/>
      <c r="K2318"/>
      <c r="L2318"/>
      <c r="M2318"/>
      <c r="N2318"/>
      <c r="O2318"/>
      <c r="P2318"/>
      <c r="Q2318"/>
      <c r="R2318"/>
      <c r="S2318"/>
      <c r="T2318"/>
      <c r="U2318"/>
      <c r="V2318"/>
      <c r="W2318"/>
      <c r="X2318"/>
      <c r="Y2318"/>
      <c r="Z2318"/>
      <c r="AA2318"/>
      <c r="AB2318"/>
      <c r="AC2318"/>
      <c r="AD2318"/>
      <c r="AE2318"/>
      <c r="AF2318"/>
      <c r="AG2318"/>
      <c r="AH2318"/>
      <c r="AI2318"/>
      <c r="AJ2318"/>
      <c r="AK2318"/>
      <c r="AL2318"/>
      <c r="AM2318"/>
      <c r="AN2318"/>
      <c r="AO2318"/>
      <c r="AP2318"/>
    </row>
    <row r="2319" spans="1:42" s="92" customFormat="1">
      <c r="A2319"/>
      <c r="B2319"/>
      <c r="C2319"/>
      <c r="D2319"/>
      <c r="E2319" s="96"/>
      <c r="F2319" s="96"/>
      <c r="G2319" s="97"/>
      <c r="H2319" s="97"/>
      <c r="I2319" s="164"/>
      <c r="J2319" s="170"/>
      <c r="K2319"/>
      <c r="L2319"/>
      <c r="M2319"/>
      <c r="N2319"/>
      <c r="O2319"/>
      <c r="P2319"/>
      <c r="Q2319"/>
      <c r="R2319"/>
      <c r="S2319"/>
      <c r="T2319"/>
      <c r="U2319"/>
      <c r="V2319"/>
      <c r="W2319"/>
      <c r="X2319"/>
      <c r="Y2319"/>
      <c r="Z2319"/>
      <c r="AA2319"/>
      <c r="AB2319"/>
      <c r="AC2319"/>
      <c r="AD2319"/>
      <c r="AE2319"/>
      <c r="AF2319"/>
      <c r="AG2319"/>
      <c r="AH2319"/>
      <c r="AI2319"/>
      <c r="AJ2319"/>
      <c r="AK2319"/>
      <c r="AL2319"/>
      <c r="AM2319"/>
      <c r="AN2319"/>
      <c r="AO2319"/>
      <c r="AP2319"/>
    </row>
    <row r="2320" spans="1:42" s="92" customFormat="1">
      <c r="A2320"/>
      <c r="B2320"/>
      <c r="C2320"/>
      <c r="D2320"/>
      <c r="E2320" s="96"/>
      <c r="F2320" s="96"/>
      <c r="G2320" s="97"/>
      <c r="H2320" s="97"/>
      <c r="I2320" s="164"/>
      <c r="J2320" s="170"/>
      <c r="K2320"/>
      <c r="L2320"/>
      <c r="M2320"/>
      <c r="N2320"/>
      <c r="O2320"/>
      <c r="P2320"/>
      <c r="Q2320"/>
      <c r="R2320"/>
      <c r="S2320"/>
      <c r="T2320"/>
      <c r="U2320"/>
      <c r="V2320"/>
      <c r="W2320"/>
      <c r="X2320"/>
      <c r="Y2320"/>
      <c r="Z2320"/>
      <c r="AA2320"/>
      <c r="AB2320"/>
      <c r="AC2320"/>
      <c r="AD2320"/>
      <c r="AE2320"/>
      <c r="AF2320"/>
      <c r="AG2320"/>
      <c r="AH2320"/>
      <c r="AI2320"/>
      <c r="AJ2320"/>
      <c r="AK2320"/>
      <c r="AL2320"/>
      <c r="AM2320"/>
      <c r="AN2320"/>
      <c r="AO2320"/>
      <c r="AP2320"/>
    </row>
    <row r="2321" spans="1:42" s="92" customFormat="1">
      <c r="A2321"/>
      <c r="B2321"/>
      <c r="C2321"/>
      <c r="D2321"/>
      <c r="E2321" s="96"/>
      <c r="F2321" s="96"/>
      <c r="G2321" s="97"/>
      <c r="H2321" s="97"/>
      <c r="I2321" s="164"/>
      <c r="J2321" s="170"/>
      <c r="K2321"/>
      <c r="L2321"/>
      <c r="M2321"/>
      <c r="N2321"/>
      <c r="O2321"/>
      <c r="P2321"/>
      <c r="Q2321"/>
      <c r="R2321"/>
      <c r="S2321"/>
      <c r="T2321"/>
      <c r="U2321"/>
      <c r="V2321"/>
      <c r="W2321"/>
      <c r="X2321"/>
      <c r="Y2321"/>
      <c r="Z2321"/>
      <c r="AA2321"/>
      <c r="AB2321"/>
      <c r="AC2321"/>
      <c r="AD2321"/>
      <c r="AE2321"/>
      <c r="AF2321"/>
      <c r="AG2321"/>
      <c r="AH2321"/>
      <c r="AI2321"/>
      <c r="AJ2321"/>
      <c r="AK2321"/>
      <c r="AL2321"/>
      <c r="AM2321"/>
      <c r="AN2321"/>
      <c r="AO2321"/>
      <c r="AP2321"/>
    </row>
    <row r="2322" spans="1:42" s="92" customFormat="1">
      <c r="A2322"/>
      <c r="B2322"/>
      <c r="C2322"/>
      <c r="D2322"/>
      <c r="E2322" s="96"/>
      <c r="F2322" s="96"/>
      <c r="G2322" s="97"/>
      <c r="H2322" s="97"/>
      <c r="I2322" s="164"/>
      <c r="J2322" s="170"/>
      <c r="K2322"/>
      <c r="L2322"/>
      <c r="M2322"/>
      <c r="N2322"/>
      <c r="O2322"/>
      <c r="P2322"/>
      <c r="Q2322"/>
      <c r="R2322"/>
      <c r="S2322"/>
      <c r="T2322"/>
      <c r="U2322"/>
      <c r="V2322"/>
      <c r="W2322"/>
      <c r="X2322"/>
      <c r="Y2322"/>
      <c r="Z2322"/>
      <c r="AA2322"/>
      <c r="AB2322"/>
      <c r="AC2322"/>
      <c r="AD2322"/>
      <c r="AE2322"/>
      <c r="AF2322"/>
      <c r="AG2322"/>
      <c r="AH2322"/>
      <c r="AI2322"/>
      <c r="AJ2322"/>
      <c r="AK2322"/>
      <c r="AL2322"/>
      <c r="AM2322"/>
      <c r="AN2322"/>
      <c r="AO2322"/>
      <c r="AP2322"/>
    </row>
    <row r="2323" spans="1:42" s="92" customFormat="1">
      <c r="A2323"/>
      <c r="B2323"/>
      <c r="C2323"/>
      <c r="D2323"/>
      <c r="E2323" s="96"/>
      <c r="F2323" s="96"/>
      <c r="G2323" s="97"/>
      <c r="H2323" s="97"/>
      <c r="I2323" s="164"/>
      <c r="J2323"/>
      <c r="K2323"/>
      <c r="L2323"/>
      <c r="M2323"/>
      <c r="N2323"/>
      <c r="O2323"/>
      <c r="P2323"/>
      <c r="Q2323"/>
      <c r="R2323"/>
      <c r="S2323"/>
      <c r="T2323"/>
      <c r="U2323"/>
      <c r="V2323"/>
      <c r="W2323"/>
      <c r="X2323"/>
      <c r="Y2323"/>
      <c r="Z2323"/>
      <c r="AA2323"/>
      <c r="AB2323"/>
      <c r="AC2323"/>
      <c r="AD2323"/>
      <c r="AE2323"/>
      <c r="AF2323"/>
      <c r="AG2323"/>
      <c r="AH2323"/>
      <c r="AI2323"/>
      <c r="AJ2323"/>
      <c r="AK2323"/>
      <c r="AL2323"/>
      <c r="AM2323"/>
      <c r="AN2323"/>
      <c r="AO2323"/>
      <c r="AP2323"/>
    </row>
    <row r="2324" spans="1:42" s="92" customFormat="1">
      <c r="A2324"/>
      <c r="B2324"/>
      <c r="C2324"/>
      <c r="D2324"/>
      <c r="E2324" s="96"/>
      <c r="F2324" s="96"/>
      <c r="G2324" s="97"/>
      <c r="H2324" s="97"/>
      <c r="I2324" s="164"/>
      <c r="J2324"/>
      <c r="K2324"/>
      <c r="L2324"/>
      <c r="M2324"/>
      <c r="N2324"/>
      <c r="O2324"/>
      <c r="P2324"/>
      <c r="Q2324"/>
      <c r="R2324"/>
      <c r="S2324"/>
      <c r="T2324"/>
      <c r="U2324"/>
      <c r="V2324"/>
      <c r="W2324"/>
      <c r="X2324"/>
      <c r="Y2324"/>
      <c r="Z2324"/>
      <c r="AA2324"/>
      <c r="AB2324"/>
      <c r="AC2324"/>
      <c r="AD2324"/>
      <c r="AE2324"/>
      <c r="AF2324"/>
      <c r="AG2324"/>
      <c r="AH2324"/>
      <c r="AI2324"/>
      <c r="AJ2324"/>
      <c r="AK2324"/>
      <c r="AL2324"/>
      <c r="AM2324"/>
      <c r="AN2324"/>
      <c r="AO2324"/>
      <c r="AP2324"/>
    </row>
    <row r="2325" spans="1:42" s="92" customFormat="1">
      <c r="A2325"/>
      <c r="B2325"/>
      <c r="C2325"/>
      <c r="D2325"/>
      <c r="E2325" s="96"/>
      <c r="F2325" s="96"/>
      <c r="G2325" s="97"/>
      <c r="H2325" s="97"/>
      <c r="I2325" s="164"/>
      <c r="J2325"/>
      <c r="K2325"/>
      <c r="L2325"/>
      <c r="M2325"/>
      <c r="N2325"/>
      <c r="O2325"/>
      <c r="P2325"/>
      <c r="Q2325"/>
      <c r="R2325"/>
      <c r="S2325"/>
      <c r="T2325"/>
      <c r="U2325"/>
      <c r="V2325"/>
      <c r="W2325"/>
      <c r="X2325"/>
      <c r="Y2325"/>
      <c r="Z2325"/>
      <c r="AA2325"/>
      <c r="AB2325"/>
      <c r="AC2325"/>
      <c r="AD2325"/>
      <c r="AE2325"/>
      <c r="AF2325"/>
      <c r="AG2325"/>
      <c r="AH2325"/>
      <c r="AI2325"/>
      <c r="AJ2325"/>
      <c r="AK2325"/>
      <c r="AL2325"/>
      <c r="AM2325"/>
      <c r="AN2325"/>
      <c r="AO2325"/>
      <c r="AP2325"/>
    </row>
    <row r="2326" spans="1:42" s="92" customFormat="1">
      <c r="A2326"/>
      <c r="B2326"/>
      <c r="C2326"/>
      <c r="D2326"/>
      <c r="E2326" s="96"/>
      <c r="F2326" s="96"/>
      <c r="G2326" s="97"/>
      <c r="H2326" s="97"/>
      <c r="I2326" s="164"/>
      <c r="J2326"/>
      <c r="K2326"/>
      <c r="L2326"/>
      <c r="M2326"/>
      <c r="N2326"/>
      <c r="O2326"/>
      <c r="P2326"/>
      <c r="Q2326"/>
      <c r="R2326"/>
      <c r="S2326"/>
      <c r="T2326"/>
      <c r="U2326"/>
      <c r="V2326"/>
      <c r="W2326"/>
      <c r="X2326"/>
      <c r="Y2326"/>
      <c r="Z2326"/>
      <c r="AA2326"/>
      <c r="AB2326"/>
      <c r="AC2326"/>
      <c r="AD2326"/>
      <c r="AE2326"/>
      <c r="AF2326"/>
      <c r="AG2326"/>
      <c r="AH2326"/>
      <c r="AI2326"/>
      <c r="AJ2326"/>
      <c r="AK2326"/>
      <c r="AL2326"/>
      <c r="AM2326"/>
      <c r="AN2326"/>
      <c r="AO2326"/>
      <c r="AP2326"/>
    </row>
    <row r="2327" spans="1:42" s="92" customFormat="1">
      <c r="A2327"/>
      <c r="B2327"/>
      <c r="C2327"/>
      <c r="D2327"/>
      <c r="E2327" s="96"/>
      <c r="F2327" s="96"/>
      <c r="G2327" s="97"/>
      <c r="H2327" s="97"/>
      <c r="I2327" s="164"/>
      <c r="J2327"/>
      <c r="K2327"/>
      <c r="L2327"/>
      <c r="M2327"/>
      <c r="N2327"/>
      <c r="O2327"/>
      <c r="P2327"/>
      <c r="Q2327"/>
      <c r="R2327"/>
      <c r="S2327"/>
      <c r="T2327"/>
      <c r="U2327"/>
      <c r="V2327"/>
      <c r="W2327"/>
      <c r="X2327"/>
      <c r="Y2327"/>
      <c r="Z2327"/>
      <c r="AA2327"/>
      <c r="AB2327"/>
      <c r="AC2327"/>
      <c r="AD2327"/>
      <c r="AE2327"/>
      <c r="AF2327"/>
      <c r="AG2327"/>
      <c r="AH2327"/>
      <c r="AI2327"/>
      <c r="AJ2327"/>
      <c r="AK2327"/>
      <c r="AL2327"/>
      <c r="AM2327"/>
      <c r="AN2327"/>
      <c r="AO2327"/>
      <c r="AP2327"/>
    </row>
    <row r="2328" spans="1:42" s="92" customFormat="1">
      <c r="A2328"/>
      <c r="B2328"/>
      <c r="C2328"/>
      <c r="D2328"/>
      <c r="E2328" s="96"/>
      <c r="F2328" s="96"/>
      <c r="G2328" s="97"/>
      <c r="H2328" s="97"/>
      <c r="I2328" s="164"/>
      <c r="J2328"/>
      <c r="K2328"/>
      <c r="L2328"/>
      <c r="M2328"/>
      <c r="N2328"/>
      <c r="O2328"/>
      <c r="P2328"/>
      <c r="Q2328"/>
      <c r="R2328"/>
      <c r="S2328"/>
      <c r="T2328"/>
      <c r="U2328"/>
      <c r="V2328"/>
      <c r="W2328"/>
      <c r="X2328"/>
      <c r="Y2328"/>
      <c r="Z2328"/>
      <c r="AA2328"/>
      <c r="AB2328"/>
      <c r="AC2328"/>
      <c r="AD2328"/>
      <c r="AE2328"/>
      <c r="AF2328"/>
      <c r="AG2328"/>
      <c r="AH2328"/>
      <c r="AI2328"/>
      <c r="AJ2328"/>
      <c r="AK2328"/>
      <c r="AL2328"/>
      <c r="AM2328"/>
      <c r="AN2328"/>
      <c r="AO2328"/>
      <c r="AP2328"/>
    </row>
    <row r="2329" spans="1:42" s="92" customFormat="1">
      <c r="A2329"/>
      <c r="B2329"/>
      <c r="C2329"/>
      <c r="D2329"/>
      <c r="E2329" s="96"/>
      <c r="F2329" s="96"/>
      <c r="G2329" s="97"/>
      <c r="H2329" s="97"/>
      <c r="I2329" s="164"/>
      <c r="J2329"/>
      <c r="K2329"/>
      <c r="L2329"/>
      <c r="M2329"/>
      <c r="N2329"/>
      <c r="O2329"/>
      <c r="P2329"/>
      <c r="Q2329"/>
      <c r="R2329"/>
      <c r="S2329"/>
      <c r="T2329"/>
      <c r="U2329"/>
      <c r="V2329"/>
      <c r="W2329"/>
      <c r="X2329"/>
      <c r="Y2329"/>
      <c r="Z2329"/>
      <c r="AA2329"/>
      <c r="AB2329"/>
      <c r="AC2329"/>
      <c r="AD2329"/>
      <c r="AE2329"/>
      <c r="AF2329"/>
      <c r="AG2329"/>
      <c r="AH2329"/>
      <c r="AI2329"/>
      <c r="AJ2329"/>
      <c r="AK2329"/>
      <c r="AL2329"/>
      <c r="AM2329"/>
      <c r="AN2329"/>
      <c r="AO2329"/>
      <c r="AP2329"/>
    </row>
    <row r="2330" spans="1:42" s="92" customFormat="1">
      <c r="A2330"/>
      <c r="B2330"/>
      <c r="C2330"/>
      <c r="D2330"/>
      <c r="E2330" s="96"/>
      <c r="F2330" s="96"/>
      <c r="G2330" s="97"/>
      <c r="H2330" s="97"/>
      <c r="I2330" s="164"/>
      <c r="J2330"/>
      <c r="K2330"/>
      <c r="L2330"/>
      <c r="M2330"/>
      <c r="N2330"/>
      <c r="O2330"/>
      <c r="P2330"/>
      <c r="Q2330"/>
      <c r="R2330"/>
      <c r="S2330"/>
      <c r="T2330"/>
      <c r="U2330"/>
      <c r="V2330"/>
      <c r="W2330"/>
      <c r="X2330"/>
      <c r="Y2330"/>
      <c r="Z2330"/>
      <c r="AA2330"/>
      <c r="AB2330"/>
      <c r="AC2330"/>
      <c r="AD2330"/>
      <c r="AE2330"/>
      <c r="AF2330"/>
      <c r="AG2330"/>
      <c r="AH2330"/>
      <c r="AI2330"/>
      <c r="AJ2330"/>
      <c r="AK2330"/>
      <c r="AL2330"/>
      <c r="AM2330"/>
      <c r="AN2330"/>
      <c r="AO2330"/>
      <c r="AP2330"/>
    </row>
    <row r="2331" spans="1:42" s="92" customFormat="1">
      <c r="A2331"/>
      <c r="B2331"/>
      <c r="C2331"/>
      <c r="D2331"/>
      <c r="E2331" s="96"/>
      <c r="F2331" s="96"/>
      <c r="G2331" s="97"/>
      <c r="H2331" s="97"/>
      <c r="I2331" s="164"/>
      <c r="J2331"/>
      <c r="K2331"/>
      <c r="L2331"/>
      <c r="M2331"/>
      <c r="N2331"/>
      <c r="O2331"/>
      <c r="P2331"/>
      <c r="Q2331"/>
      <c r="R2331"/>
      <c r="S2331"/>
      <c r="T2331"/>
      <c r="U2331"/>
      <c r="V2331"/>
      <c r="W2331"/>
      <c r="X2331"/>
      <c r="Y2331"/>
      <c r="Z2331"/>
      <c r="AA2331"/>
      <c r="AB2331"/>
      <c r="AC2331"/>
      <c r="AD2331"/>
      <c r="AE2331"/>
      <c r="AF2331"/>
      <c r="AG2331"/>
      <c r="AH2331"/>
      <c r="AI2331"/>
      <c r="AJ2331"/>
      <c r="AK2331"/>
      <c r="AL2331"/>
      <c r="AM2331"/>
      <c r="AN2331"/>
      <c r="AO2331"/>
      <c r="AP2331"/>
    </row>
    <row r="2332" spans="1:42" s="92" customFormat="1">
      <c r="A2332"/>
      <c r="B2332"/>
      <c r="C2332"/>
      <c r="D2332" s="93"/>
      <c r="E2332" s="95"/>
      <c r="F2332" s="95"/>
      <c r="G2332" s="94"/>
      <c r="H2332" s="94"/>
      <c r="I2332" s="125"/>
      <c r="J2332" s="93"/>
      <c r="K2332" s="93"/>
      <c r="L2332"/>
      <c r="M2332"/>
      <c r="N2332"/>
      <c r="O2332"/>
      <c r="P2332"/>
      <c r="Q2332"/>
      <c r="R2332"/>
      <c r="S2332"/>
      <c r="T2332"/>
      <c r="U2332"/>
      <c r="V2332"/>
      <c r="W2332"/>
      <c r="X2332"/>
      <c r="Y2332"/>
      <c r="Z2332"/>
      <c r="AA2332"/>
      <c r="AB2332"/>
      <c r="AC2332"/>
      <c r="AD2332"/>
      <c r="AE2332"/>
      <c r="AF2332"/>
      <c r="AG2332"/>
      <c r="AH2332"/>
      <c r="AI2332"/>
      <c r="AJ2332"/>
      <c r="AK2332"/>
      <c r="AL2332"/>
      <c r="AM2332"/>
      <c r="AN2332"/>
      <c r="AO2332"/>
      <c r="AP2332"/>
    </row>
    <row r="2333" spans="1:42" s="92" customFormat="1">
      <c r="A2333"/>
      <c r="B2333"/>
      <c r="C2333"/>
      <c r="D2333" s="93"/>
      <c r="E2333" s="95"/>
      <c r="F2333" s="95"/>
      <c r="G2333" s="94"/>
      <c r="H2333" s="94"/>
      <c r="I2333" s="125"/>
      <c r="J2333" s="93"/>
      <c r="K2333" s="93"/>
      <c r="L2333"/>
      <c r="M2333"/>
      <c r="N2333"/>
      <c r="O2333"/>
      <c r="P2333"/>
      <c r="Q2333"/>
      <c r="R2333"/>
      <c r="S2333"/>
      <c r="T2333"/>
      <c r="U2333"/>
      <c r="V2333"/>
      <c r="W2333"/>
      <c r="X2333"/>
      <c r="Y2333"/>
      <c r="Z2333"/>
      <c r="AA2333"/>
      <c r="AB2333"/>
      <c r="AC2333"/>
      <c r="AD2333"/>
      <c r="AE2333"/>
      <c r="AF2333"/>
      <c r="AG2333"/>
      <c r="AH2333"/>
      <c r="AI2333"/>
      <c r="AJ2333"/>
      <c r="AK2333"/>
      <c r="AL2333"/>
      <c r="AM2333"/>
      <c r="AN2333"/>
      <c r="AO2333"/>
      <c r="AP2333"/>
    </row>
    <row r="2334" spans="1:42" s="92" customFormat="1">
      <c r="A2334"/>
      <c r="B2334"/>
      <c r="C2334"/>
      <c r="D2334" s="93"/>
      <c r="E2334" s="95"/>
      <c r="F2334" s="95"/>
      <c r="G2334" s="94"/>
      <c r="H2334" s="94"/>
      <c r="I2334" s="125"/>
      <c r="J2334" s="93"/>
      <c r="K2334" s="93"/>
      <c r="L2334"/>
      <c r="M2334"/>
      <c r="N2334"/>
      <c r="O2334"/>
      <c r="P2334"/>
      <c r="Q2334"/>
      <c r="R2334"/>
      <c r="S2334"/>
      <c r="T2334"/>
      <c r="U2334"/>
      <c r="V2334"/>
      <c r="W2334"/>
      <c r="X2334"/>
      <c r="Y2334"/>
      <c r="Z2334"/>
      <c r="AA2334"/>
      <c r="AB2334"/>
      <c r="AC2334"/>
      <c r="AD2334"/>
      <c r="AE2334"/>
      <c r="AF2334"/>
      <c r="AG2334"/>
      <c r="AH2334"/>
      <c r="AI2334"/>
      <c r="AJ2334"/>
      <c r="AK2334"/>
      <c r="AL2334"/>
      <c r="AM2334"/>
      <c r="AN2334"/>
      <c r="AO2334"/>
      <c r="AP2334"/>
    </row>
    <row r="2335" spans="1:42" s="92" customFormat="1">
      <c r="A2335"/>
      <c r="B2335"/>
      <c r="C2335"/>
      <c r="D2335" s="93"/>
      <c r="E2335" s="95"/>
      <c r="F2335" s="95"/>
      <c r="G2335" s="94"/>
      <c r="H2335" s="94"/>
      <c r="I2335" s="125"/>
      <c r="J2335" s="93"/>
      <c r="K2335" s="93"/>
      <c r="L2335"/>
      <c r="M2335"/>
      <c r="N2335"/>
      <c r="O2335"/>
      <c r="P2335"/>
      <c r="Q2335"/>
      <c r="R2335"/>
      <c r="S2335"/>
      <c r="T2335"/>
      <c r="U2335"/>
      <c r="V2335"/>
      <c r="W2335"/>
      <c r="X2335"/>
      <c r="Y2335"/>
      <c r="Z2335"/>
      <c r="AA2335"/>
      <c r="AB2335"/>
      <c r="AC2335"/>
      <c r="AD2335"/>
      <c r="AE2335"/>
      <c r="AF2335"/>
      <c r="AG2335"/>
      <c r="AH2335"/>
      <c r="AI2335"/>
      <c r="AJ2335"/>
      <c r="AK2335"/>
      <c r="AL2335"/>
      <c r="AM2335"/>
      <c r="AN2335"/>
      <c r="AO2335"/>
      <c r="AP2335"/>
    </row>
    <row r="2336" spans="1:42" s="92" customFormat="1">
      <c r="A2336"/>
      <c r="B2336"/>
      <c r="C2336"/>
      <c r="D2336" s="93"/>
      <c r="E2336" s="95"/>
      <c r="F2336" s="95"/>
      <c r="G2336" s="94"/>
      <c r="H2336" s="94"/>
      <c r="I2336" s="125"/>
      <c r="J2336" s="93"/>
      <c r="K2336" s="93"/>
      <c r="L2336"/>
      <c r="M2336"/>
      <c r="N2336"/>
      <c r="O2336"/>
      <c r="P2336"/>
      <c r="Q2336"/>
      <c r="R2336"/>
      <c r="S2336"/>
      <c r="T2336"/>
      <c r="U2336"/>
      <c r="V2336"/>
      <c r="W2336"/>
      <c r="X2336"/>
      <c r="Y2336"/>
      <c r="Z2336"/>
      <c r="AA2336"/>
      <c r="AB2336"/>
      <c r="AC2336"/>
      <c r="AD2336"/>
      <c r="AE2336"/>
      <c r="AF2336"/>
      <c r="AG2336"/>
      <c r="AH2336"/>
      <c r="AI2336"/>
      <c r="AJ2336"/>
      <c r="AK2336"/>
      <c r="AL2336"/>
      <c r="AM2336"/>
      <c r="AN2336"/>
      <c r="AO2336"/>
      <c r="AP2336"/>
    </row>
    <row r="2337" spans="1:42" s="93" customFormat="1">
      <c r="A2337"/>
      <c r="B2337"/>
      <c r="C2337"/>
      <c r="E2337" s="95"/>
      <c r="F2337" s="95"/>
      <c r="G2337" s="94"/>
      <c r="H2337" s="94"/>
      <c r="I2337" s="125"/>
      <c r="L2337"/>
      <c r="M2337"/>
      <c r="N2337"/>
      <c r="O2337"/>
      <c r="P2337"/>
      <c r="Q2337"/>
      <c r="R2337"/>
      <c r="S2337"/>
      <c r="T2337"/>
      <c r="U2337"/>
      <c r="V2337"/>
      <c r="W2337"/>
      <c r="X2337"/>
      <c r="Y2337"/>
      <c r="Z2337"/>
      <c r="AA2337"/>
      <c r="AB2337"/>
      <c r="AC2337"/>
      <c r="AD2337"/>
      <c r="AE2337"/>
      <c r="AF2337"/>
      <c r="AG2337"/>
      <c r="AH2337"/>
      <c r="AI2337"/>
      <c r="AJ2337"/>
      <c r="AK2337"/>
      <c r="AL2337"/>
      <c r="AM2337"/>
      <c r="AN2337"/>
      <c r="AO2337"/>
      <c r="AP2337"/>
    </row>
    <row r="2338" spans="1:42" s="93" customFormat="1">
      <c r="A2338"/>
      <c r="B2338"/>
      <c r="C2338"/>
      <c r="E2338" s="95"/>
      <c r="F2338" s="95"/>
      <c r="G2338" s="94"/>
      <c r="H2338" s="94"/>
      <c r="I2338" s="125"/>
      <c r="L2338"/>
      <c r="M2338"/>
      <c r="N2338"/>
      <c r="O2338"/>
      <c r="P2338"/>
      <c r="Q2338"/>
      <c r="R2338"/>
      <c r="S2338"/>
      <c r="T2338"/>
      <c r="U2338"/>
      <c r="V2338"/>
      <c r="W2338"/>
      <c r="X2338"/>
      <c r="Y2338"/>
      <c r="Z2338"/>
      <c r="AA2338"/>
      <c r="AB2338"/>
      <c r="AC2338"/>
      <c r="AD2338"/>
      <c r="AE2338"/>
      <c r="AF2338"/>
      <c r="AG2338"/>
      <c r="AH2338"/>
      <c r="AI2338"/>
      <c r="AJ2338"/>
      <c r="AK2338"/>
      <c r="AL2338"/>
      <c r="AM2338"/>
      <c r="AN2338"/>
      <c r="AO2338"/>
      <c r="AP2338"/>
    </row>
    <row r="2339" spans="1:42" s="93" customFormat="1">
      <c r="A2339"/>
      <c r="B2339"/>
      <c r="C2339"/>
      <c r="E2339" s="95"/>
      <c r="F2339" s="95"/>
      <c r="G2339" s="94"/>
      <c r="H2339" s="94"/>
      <c r="I2339" s="125"/>
      <c r="L2339"/>
      <c r="M2339"/>
      <c r="N2339"/>
      <c r="O2339"/>
      <c r="P2339"/>
      <c r="Q2339"/>
      <c r="R2339"/>
      <c r="S2339"/>
      <c r="T2339"/>
      <c r="U2339"/>
      <c r="V2339"/>
      <c r="W2339"/>
      <c r="X2339"/>
      <c r="Y2339"/>
      <c r="Z2339"/>
      <c r="AA2339"/>
      <c r="AB2339"/>
      <c r="AC2339"/>
      <c r="AD2339"/>
      <c r="AE2339"/>
      <c r="AF2339"/>
      <c r="AG2339"/>
      <c r="AH2339"/>
      <c r="AI2339"/>
      <c r="AJ2339"/>
      <c r="AK2339"/>
      <c r="AL2339"/>
      <c r="AM2339"/>
      <c r="AN2339"/>
      <c r="AO2339"/>
      <c r="AP2339"/>
    </row>
    <row r="2340" spans="1:42" s="93" customFormat="1">
      <c r="A2340"/>
      <c r="B2340"/>
      <c r="C2340"/>
      <c r="E2340" s="95"/>
      <c r="F2340" s="95"/>
      <c r="G2340" s="94"/>
      <c r="H2340" s="94"/>
      <c r="I2340" s="125"/>
      <c r="L2340"/>
      <c r="M2340"/>
      <c r="N2340"/>
      <c r="O2340"/>
      <c r="P2340"/>
      <c r="Q2340"/>
      <c r="R2340"/>
      <c r="S2340"/>
      <c r="T2340"/>
      <c r="U2340"/>
      <c r="V2340"/>
      <c r="W2340"/>
      <c r="X2340"/>
      <c r="Y2340"/>
      <c r="Z2340"/>
      <c r="AA2340"/>
      <c r="AB2340"/>
      <c r="AC2340"/>
      <c r="AD2340"/>
      <c r="AE2340"/>
      <c r="AF2340"/>
      <c r="AG2340"/>
      <c r="AH2340"/>
      <c r="AI2340"/>
      <c r="AJ2340"/>
      <c r="AK2340"/>
      <c r="AL2340"/>
      <c r="AM2340"/>
      <c r="AN2340"/>
      <c r="AO2340"/>
      <c r="AP2340"/>
    </row>
    <row r="2341" spans="1:42" s="93" customFormat="1">
      <c r="A2341"/>
      <c r="B2341"/>
      <c r="C2341"/>
      <c r="E2341" s="95"/>
      <c r="F2341" s="95"/>
      <c r="G2341" s="94"/>
      <c r="H2341" s="94"/>
      <c r="I2341" s="125"/>
      <c r="L2341"/>
      <c r="M2341"/>
      <c r="N2341"/>
      <c r="O2341"/>
      <c r="P2341"/>
      <c r="Q2341"/>
      <c r="R2341"/>
      <c r="S2341"/>
      <c r="T2341"/>
      <c r="U2341"/>
      <c r="V2341"/>
      <c r="W2341"/>
      <c r="X2341"/>
      <c r="Y2341"/>
      <c r="Z2341"/>
      <c r="AA2341"/>
      <c r="AB2341"/>
      <c r="AC2341"/>
      <c r="AD2341"/>
      <c r="AE2341"/>
      <c r="AF2341"/>
      <c r="AG2341"/>
      <c r="AH2341"/>
      <c r="AI2341"/>
      <c r="AJ2341"/>
      <c r="AK2341"/>
      <c r="AL2341"/>
      <c r="AM2341"/>
      <c r="AN2341"/>
      <c r="AO2341"/>
      <c r="AP2341"/>
    </row>
    <row r="2342" spans="1:42" s="93" customFormat="1">
      <c r="A2342"/>
      <c r="B2342"/>
      <c r="C2342"/>
      <c r="E2342" s="95"/>
      <c r="F2342" s="95"/>
      <c r="G2342" s="94"/>
      <c r="H2342" s="94"/>
      <c r="I2342" s="125"/>
      <c r="L2342"/>
      <c r="M2342"/>
      <c r="N2342"/>
      <c r="O2342"/>
      <c r="P2342"/>
      <c r="Q2342"/>
      <c r="R2342"/>
      <c r="S2342"/>
      <c r="T2342"/>
      <c r="U2342"/>
      <c r="V2342"/>
      <c r="W2342"/>
      <c r="X2342"/>
      <c r="Y2342"/>
      <c r="Z2342"/>
      <c r="AA2342"/>
      <c r="AB2342"/>
      <c r="AC2342"/>
      <c r="AD2342"/>
      <c r="AE2342"/>
      <c r="AF2342"/>
      <c r="AG2342"/>
      <c r="AH2342"/>
      <c r="AI2342"/>
      <c r="AJ2342"/>
      <c r="AK2342"/>
      <c r="AL2342"/>
      <c r="AM2342"/>
      <c r="AN2342"/>
      <c r="AO2342"/>
      <c r="AP2342"/>
    </row>
    <row r="2343" spans="1:42" s="93" customFormat="1">
      <c r="A2343"/>
      <c r="B2343"/>
      <c r="C2343"/>
      <c r="E2343" s="95"/>
      <c r="F2343" s="95"/>
      <c r="G2343" s="94"/>
      <c r="H2343" s="94"/>
      <c r="I2343" s="125"/>
      <c r="L2343"/>
      <c r="M2343"/>
      <c r="N2343"/>
      <c r="O2343"/>
      <c r="P2343"/>
      <c r="Q2343"/>
      <c r="R2343"/>
      <c r="S2343"/>
      <c r="T2343"/>
      <c r="U2343"/>
      <c r="V2343"/>
      <c r="W2343"/>
      <c r="X2343"/>
      <c r="Y2343"/>
      <c r="Z2343"/>
      <c r="AA2343"/>
      <c r="AB2343"/>
      <c r="AC2343"/>
      <c r="AD2343"/>
      <c r="AE2343"/>
      <c r="AF2343"/>
      <c r="AG2343"/>
      <c r="AH2343"/>
      <c r="AI2343"/>
      <c r="AJ2343"/>
      <c r="AK2343"/>
      <c r="AL2343"/>
      <c r="AM2343"/>
      <c r="AN2343"/>
      <c r="AO2343"/>
      <c r="AP2343"/>
    </row>
    <row r="2344" spans="1:42" s="93" customFormat="1">
      <c r="A2344"/>
      <c r="B2344"/>
      <c r="C2344"/>
      <c r="E2344" s="95"/>
      <c r="F2344" s="95"/>
      <c r="G2344" s="94"/>
      <c r="H2344" s="94"/>
      <c r="I2344" s="125"/>
      <c r="L2344"/>
      <c r="M2344"/>
      <c r="N2344"/>
      <c r="O2344"/>
      <c r="P2344"/>
      <c r="Q2344"/>
      <c r="R2344"/>
      <c r="S2344"/>
      <c r="T2344"/>
      <c r="U2344"/>
      <c r="V2344"/>
      <c r="W2344"/>
      <c r="X2344"/>
      <c r="Y2344"/>
      <c r="Z2344"/>
      <c r="AA2344"/>
      <c r="AB2344"/>
      <c r="AC2344"/>
      <c r="AD2344"/>
      <c r="AE2344"/>
      <c r="AF2344"/>
      <c r="AG2344"/>
      <c r="AH2344"/>
      <c r="AI2344"/>
      <c r="AJ2344"/>
      <c r="AK2344"/>
      <c r="AL2344"/>
      <c r="AM2344"/>
      <c r="AN2344"/>
      <c r="AO2344"/>
      <c r="AP2344"/>
    </row>
    <row r="2345" spans="1:42" s="93" customFormat="1">
      <c r="A2345"/>
      <c r="B2345"/>
      <c r="C2345"/>
      <c r="E2345" s="95"/>
      <c r="F2345" s="95"/>
      <c r="G2345" s="94"/>
      <c r="H2345" s="94"/>
      <c r="I2345" s="125"/>
      <c r="L2345"/>
      <c r="M2345"/>
      <c r="N2345"/>
      <c r="O2345"/>
      <c r="P2345"/>
      <c r="Q2345"/>
      <c r="R2345"/>
      <c r="S2345"/>
      <c r="T2345"/>
      <c r="U2345"/>
      <c r="V2345"/>
      <c r="W2345"/>
      <c r="X2345"/>
      <c r="Y2345"/>
      <c r="Z2345"/>
      <c r="AA2345"/>
      <c r="AB2345"/>
      <c r="AC2345"/>
      <c r="AD2345"/>
      <c r="AE2345"/>
      <c r="AF2345"/>
      <c r="AG2345"/>
      <c r="AH2345"/>
      <c r="AI2345"/>
      <c r="AJ2345"/>
      <c r="AK2345"/>
      <c r="AL2345"/>
      <c r="AM2345"/>
      <c r="AN2345"/>
      <c r="AO2345"/>
      <c r="AP2345"/>
    </row>
    <row r="2346" spans="1:42" s="93" customFormat="1">
      <c r="A2346"/>
      <c r="B2346"/>
      <c r="C2346"/>
      <c r="E2346" s="95"/>
      <c r="F2346" s="95"/>
      <c r="G2346" s="94"/>
      <c r="H2346" s="94"/>
      <c r="I2346" s="125"/>
      <c r="L2346"/>
      <c r="M2346"/>
      <c r="N2346"/>
      <c r="O2346"/>
      <c r="P2346"/>
      <c r="Q2346"/>
      <c r="R2346"/>
      <c r="S2346"/>
      <c r="T2346"/>
      <c r="U2346"/>
      <c r="V2346"/>
      <c r="W2346"/>
      <c r="X2346"/>
      <c r="Y2346"/>
      <c r="Z2346"/>
      <c r="AA2346"/>
      <c r="AB2346"/>
      <c r="AC2346"/>
      <c r="AD2346"/>
      <c r="AE2346"/>
      <c r="AF2346"/>
      <c r="AG2346"/>
      <c r="AH2346"/>
      <c r="AI2346"/>
      <c r="AJ2346"/>
      <c r="AK2346"/>
      <c r="AL2346"/>
      <c r="AM2346"/>
      <c r="AN2346"/>
      <c r="AO2346"/>
      <c r="AP2346"/>
    </row>
    <row r="2347" spans="1:42" s="93" customFormat="1">
      <c r="A2347"/>
      <c r="B2347"/>
      <c r="C2347"/>
      <c r="E2347" s="95"/>
      <c r="F2347" s="95"/>
      <c r="G2347" s="94"/>
      <c r="H2347" s="94"/>
      <c r="I2347" s="125"/>
      <c r="L2347"/>
      <c r="M2347"/>
      <c r="N2347"/>
      <c r="O2347"/>
      <c r="P2347"/>
      <c r="Q2347"/>
      <c r="R2347"/>
      <c r="S2347"/>
      <c r="T2347"/>
      <c r="U2347"/>
      <c r="V2347"/>
      <c r="W2347"/>
      <c r="X2347"/>
      <c r="Y2347"/>
      <c r="Z2347"/>
      <c r="AA2347"/>
      <c r="AB2347"/>
      <c r="AC2347"/>
      <c r="AD2347"/>
      <c r="AE2347"/>
      <c r="AF2347"/>
      <c r="AG2347"/>
      <c r="AH2347"/>
      <c r="AI2347"/>
      <c r="AJ2347"/>
      <c r="AK2347"/>
      <c r="AL2347"/>
      <c r="AM2347"/>
      <c r="AN2347"/>
      <c r="AO2347"/>
      <c r="AP2347"/>
    </row>
    <row r="2348" spans="1:42" s="93" customFormat="1">
      <c r="A2348"/>
      <c r="B2348"/>
      <c r="C2348"/>
      <c r="E2348" s="95"/>
      <c r="F2348" s="95"/>
      <c r="G2348" s="94"/>
      <c r="H2348" s="94"/>
      <c r="I2348" s="125"/>
      <c r="L2348"/>
      <c r="M2348"/>
      <c r="N2348"/>
      <c r="O2348"/>
      <c r="P2348"/>
      <c r="Q2348"/>
      <c r="R2348"/>
      <c r="S2348"/>
      <c r="T2348"/>
      <c r="U2348"/>
      <c r="V2348"/>
      <c r="W2348"/>
      <c r="X2348"/>
      <c r="Y2348"/>
      <c r="Z2348"/>
      <c r="AA2348"/>
      <c r="AB2348"/>
      <c r="AC2348"/>
      <c r="AD2348"/>
      <c r="AE2348"/>
      <c r="AF2348"/>
      <c r="AG2348"/>
      <c r="AH2348"/>
      <c r="AI2348"/>
      <c r="AJ2348"/>
      <c r="AK2348"/>
      <c r="AL2348"/>
      <c r="AM2348"/>
      <c r="AN2348"/>
      <c r="AO2348"/>
      <c r="AP2348"/>
    </row>
    <row r="2349" spans="1:42" s="93" customFormat="1">
      <c r="A2349"/>
      <c r="B2349"/>
      <c r="C2349"/>
      <c r="E2349" s="95"/>
      <c r="F2349" s="95"/>
      <c r="G2349" s="94"/>
      <c r="H2349" s="94"/>
      <c r="I2349" s="125"/>
      <c r="L2349"/>
      <c r="M2349"/>
      <c r="N2349"/>
      <c r="O2349"/>
      <c r="P2349"/>
      <c r="Q2349"/>
      <c r="R2349"/>
      <c r="S2349"/>
      <c r="T2349"/>
      <c r="U2349"/>
      <c r="V2349"/>
      <c r="W2349"/>
      <c r="X2349"/>
      <c r="Y2349"/>
      <c r="Z2349"/>
      <c r="AA2349"/>
      <c r="AB2349"/>
      <c r="AC2349"/>
      <c r="AD2349"/>
      <c r="AE2349"/>
      <c r="AF2349"/>
      <c r="AG2349"/>
      <c r="AH2349"/>
      <c r="AI2349"/>
      <c r="AJ2349"/>
      <c r="AK2349"/>
      <c r="AL2349"/>
      <c r="AM2349"/>
      <c r="AN2349"/>
      <c r="AO2349"/>
      <c r="AP2349"/>
    </row>
    <row r="2350" spans="1:42" s="93" customFormat="1">
      <c r="A2350"/>
      <c r="B2350"/>
      <c r="C2350"/>
      <c r="E2350" s="95"/>
      <c r="F2350" s="95"/>
      <c r="G2350" s="94"/>
      <c r="H2350" s="94"/>
      <c r="I2350" s="125"/>
      <c r="L2350"/>
      <c r="M2350"/>
      <c r="N2350"/>
      <c r="O2350"/>
      <c r="P2350"/>
      <c r="Q2350"/>
      <c r="R2350"/>
      <c r="S2350"/>
      <c r="T2350"/>
      <c r="U2350"/>
      <c r="V2350"/>
      <c r="W2350"/>
      <c r="X2350"/>
      <c r="Y2350"/>
      <c r="Z2350"/>
      <c r="AA2350"/>
      <c r="AB2350"/>
      <c r="AC2350"/>
      <c r="AD2350"/>
      <c r="AE2350"/>
      <c r="AF2350"/>
      <c r="AG2350"/>
      <c r="AH2350"/>
      <c r="AI2350"/>
      <c r="AJ2350"/>
      <c r="AK2350"/>
      <c r="AL2350"/>
      <c r="AM2350"/>
      <c r="AN2350"/>
      <c r="AO2350"/>
      <c r="AP2350"/>
    </row>
    <row r="2351" spans="1:42" s="93" customFormat="1">
      <c r="A2351"/>
      <c r="B2351"/>
      <c r="C2351"/>
      <c r="E2351" s="95"/>
      <c r="F2351" s="95"/>
      <c r="G2351" s="94"/>
      <c r="H2351" s="94"/>
      <c r="I2351" s="125"/>
      <c r="L2351"/>
      <c r="M2351"/>
      <c r="N2351"/>
      <c r="O2351"/>
      <c r="P2351"/>
      <c r="Q2351"/>
      <c r="R2351"/>
      <c r="S2351"/>
      <c r="T2351"/>
      <c r="U2351"/>
      <c r="V2351"/>
      <c r="W2351"/>
      <c r="X2351"/>
      <c r="Y2351"/>
      <c r="Z2351"/>
      <c r="AA2351"/>
      <c r="AB2351"/>
      <c r="AC2351"/>
      <c r="AD2351"/>
      <c r="AE2351"/>
      <c r="AF2351"/>
      <c r="AG2351"/>
      <c r="AH2351"/>
      <c r="AI2351"/>
      <c r="AJ2351"/>
      <c r="AK2351"/>
      <c r="AL2351"/>
      <c r="AM2351"/>
      <c r="AN2351"/>
      <c r="AO2351"/>
      <c r="AP2351"/>
    </row>
    <row r="2352" spans="1:42" s="93" customFormat="1">
      <c r="A2352"/>
      <c r="B2352"/>
      <c r="C2352"/>
      <c r="E2352" s="95"/>
      <c r="F2352" s="95"/>
      <c r="G2352" s="94"/>
      <c r="H2352" s="94"/>
      <c r="I2352" s="125"/>
      <c r="L2352"/>
      <c r="M2352"/>
      <c r="N2352"/>
      <c r="O2352"/>
      <c r="P2352"/>
      <c r="Q2352"/>
      <c r="R2352"/>
      <c r="S2352"/>
      <c r="T2352"/>
      <c r="U2352"/>
      <c r="V2352"/>
      <c r="W2352"/>
      <c r="X2352"/>
      <c r="Y2352"/>
      <c r="Z2352"/>
      <c r="AA2352"/>
      <c r="AB2352"/>
      <c r="AC2352"/>
      <c r="AD2352"/>
      <c r="AE2352"/>
      <c r="AF2352"/>
      <c r="AG2352"/>
      <c r="AH2352"/>
      <c r="AI2352"/>
      <c r="AJ2352"/>
      <c r="AK2352"/>
      <c r="AL2352"/>
      <c r="AM2352"/>
      <c r="AN2352"/>
      <c r="AO2352"/>
      <c r="AP2352"/>
    </row>
    <row r="2353" spans="1:42" s="93" customFormat="1">
      <c r="A2353"/>
      <c r="B2353"/>
      <c r="C2353"/>
      <c r="E2353" s="95"/>
      <c r="F2353" s="95"/>
      <c r="G2353" s="94"/>
      <c r="H2353" s="94"/>
      <c r="I2353" s="125"/>
      <c r="L2353"/>
      <c r="M2353"/>
      <c r="N2353"/>
      <c r="O2353"/>
      <c r="P2353"/>
      <c r="Q2353"/>
      <c r="R2353"/>
      <c r="S2353"/>
      <c r="T2353"/>
      <c r="U2353"/>
      <c r="V2353"/>
      <c r="W2353"/>
      <c r="X2353"/>
      <c r="Y2353"/>
      <c r="Z2353"/>
      <c r="AA2353"/>
      <c r="AB2353"/>
      <c r="AC2353"/>
      <c r="AD2353"/>
      <c r="AE2353"/>
      <c r="AF2353"/>
      <c r="AG2353"/>
      <c r="AH2353"/>
      <c r="AI2353"/>
      <c r="AJ2353"/>
      <c r="AK2353"/>
      <c r="AL2353"/>
      <c r="AM2353"/>
      <c r="AN2353"/>
      <c r="AO2353"/>
      <c r="AP2353"/>
    </row>
    <row r="2354" spans="1:42" s="93" customFormat="1">
      <c r="A2354"/>
      <c r="B2354"/>
      <c r="C2354"/>
      <c r="E2354" s="95"/>
      <c r="F2354" s="95"/>
      <c r="G2354" s="94"/>
      <c r="H2354" s="94"/>
      <c r="I2354" s="125"/>
      <c r="L2354"/>
      <c r="M2354"/>
      <c r="N2354"/>
      <c r="O2354"/>
      <c r="P2354"/>
      <c r="Q2354"/>
      <c r="R2354"/>
      <c r="S2354"/>
      <c r="T2354"/>
      <c r="U2354"/>
      <c r="V2354"/>
      <c r="W2354"/>
      <c r="X2354"/>
      <c r="Y2354"/>
      <c r="Z2354"/>
      <c r="AA2354"/>
      <c r="AB2354"/>
      <c r="AC2354"/>
      <c r="AD2354"/>
      <c r="AE2354"/>
      <c r="AF2354"/>
      <c r="AG2354"/>
      <c r="AH2354"/>
      <c r="AI2354"/>
      <c r="AJ2354"/>
      <c r="AK2354"/>
      <c r="AL2354"/>
      <c r="AM2354"/>
      <c r="AN2354"/>
      <c r="AO2354"/>
      <c r="AP2354"/>
    </row>
    <row r="2355" spans="1:42" s="93" customFormat="1">
      <c r="A2355"/>
      <c r="B2355"/>
      <c r="C2355"/>
      <c r="E2355" s="95"/>
      <c r="F2355" s="95"/>
      <c r="G2355" s="94"/>
      <c r="H2355" s="94"/>
      <c r="I2355" s="125"/>
      <c r="L2355"/>
      <c r="M2355"/>
      <c r="N2355"/>
      <c r="O2355"/>
      <c r="P2355"/>
      <c r="Q2355"/>
      <c r="R2355"/>
      <c r="S2355"/>
      <c r="T2355"/>
      <c r="U2355"/>
      <c r="V2355"/>
      <c r="W2355"/>
      <c r="X2355"/>
      <c r="Y2355"/>
      <c r="Z2355"/>
      <c r="AA2355"/>
      <c r="AB2355"/>
      <c r="AC2355"/>
      <c r="AD2355"/>
      <c r="AE2355"/>
      <c r="AF2355"/>
      <c r="AG2355"/>
      <c r="AH2355"/>
      <c r="AI2355"/>
      <c r="AJ2355"/>
      <c r="AK2355"/>
      <c r="AL2355"/>
      <c r="AM2355"/>
      <c r="AN2355"/>
      <c r="AO2355"/>
      <c r="AP2355"/>
    </row>
    <row r="2356" spans="1:42" s="93" customFormat="1">
      <c r="A2356"/>
      <c r="B2356"/>
      <c r="C2356"/>
      <c r="E2356" s="95"/>
      <c r="F2356" s="95"/>
      <c r="G2356" s="94"/>
      <c r="H2356" s="94"/>
      <c r="I2356" s="125"/>
      <c r="L2356"/>
      <c r="M2356"/>
      <c r="N2356"/>
      <c r="O2356"/>
      <c r="P2356"/>
      <c r="Q2356"/>
      <c r="R2356"/>
      <c r="S2356"/>
      <c r="T2356"/>
      <c r="U2356"/>
      <c r="V2356"/>
      <c r="W2356"/>
      <c r="X2356"/>
      <c r="Y2356"/>
      <c r="Z2356"/>
      <c r="AA2356"/>
      <c r="AB2356"/>
      <c r="AC2356"/>
      <c r="AD2356"/>
      <c r="AE2356"/>
      <c r="AF2356"/>
      <c r="AG2356"/>
      <c r="AH2356"/>
      <c r="AI2356"/>
      <c r="AJ2356"/>
      <c r="AK2356"/>
      <c r="AL2356"/>
      <c r="AM2356"/>
      <c r="AN2356"/>
      <c r="AO2356"/>
      <c r="AP2356"/>
    </row>
    <row r="2357" spans="1:42" s="93" customFormat="1">
      <c r="A2357"/>
      <c r="B2357"/>
      <c r="C2357"/>
      <c r="E2357" s="95"/>
      <c r="F2357" s="95"/>
      <c r="G2357" s="94"/>
      <c r="H2357" s="94"/>
      <c r="I2357" s="125"/>
      <c r="L2357"/>
      <c r="M2357"/>
      <c r="N2357"/>
      <c r="O2357"/>
      <c r="P2357"/>
      <c r="Q2357"/>
      <c r="R2357"/>
      <c r="S2357"/>
      <c r="T2357"/>
      <c r="U2357"/>
      <c r="V2357"/>
      <c r="W2357"/>
      <c r="X2357"/>
      <c r="Y2357"/>
      <c r="Z2357"/>
      <c r="AA2357"/>
      <c r="AB2357"/>
      <c r="AC2357"/>
      <c r="AD2357"/>
      <c r="AE2357"/>
      <c r="AF2357"/>
      <c r="AG2357"/>
      <c r="AH2357"/>
      <c r="AI2357"/>
      <c r="AJ2357"/>
      <c r="AK2357"/>
      <c r="AL2357"/>
      <c r="AM2357"/>
      <c r="AN2357"/>
      <c r="AO2357"/>
      <c r="AP2357"/>
    </row>
    <row r="2358" spans="1:42" s="93" customFormat="1">
      <c r="A2358"/>
      <c r="B2358"/>
      <c r="C2358"/>
      <c r="E2358" s="95"/>
      <c r="F2358" s="95"/>
      <c r="G2358" s="94"/>
      <c r="H2358" s="94"/>
      <c r="I2358" s="125"/>
      <c r="L2358"/>
      <c r="M2358"/>
      <c r="N2358"/>
      <c r="O2358"/>
      <c r="P2358"/>
      <c r="Q2358"/>
      <c r="R2358"/>
      <c r="S2358"/>
      <c r="T2358"/>
      <c r="U2358"/>
      <c r="V2358"/>
      <c r="W2358"/>
      <c r="X2358"/>
      <c r="Y2358"/>
      <c r="Z2358"/>
      <c r="AA2358"/>
      <c r="AB2358"/>
      <c r="AC2358"/>
      <c r="AD2358"/>
      <c r="AE2358"/>
      <c r="AF2358"/>
      <c r="AG2358"/>
      <c r="AH2358"/>
      <c r="AI2358"/>
      <c r="AJ2358"/>
      <c r="AK2358"/>
      <c r="AL2358"/>
      <c r="AM2358"/>
      <c r="AN2358"/>
      <c r="AO2358"/>
      <c r="AP2358"/>
    </row>
    <row r="2359" spans="1:42" s="93" customFormat="1">
      <c r="A2359"/>
      <c r="B2359"/>
      <c r="C2359"/>
      <c r="E2359" s="95"/>
      <c r="F2359" s="95"/>
      <c r="G2359" s="94"/>
      <c r="H2359" s="94"/>
      <c r="I2359" s="125"/>
      <c r="L2359"/>
      <c r="M2359"/>
      <c r="N2359"/>
      <c r="O2359"/>
      <c r="P2359"/>
      <c r="Q2359"/>
      <c r="R2359"/>
      <c r="S2359"/>
      <c r="T2359"/>
      <c r="U2359"/>
      <c r="V2359"/>
      <c r="W2359"/>
      <c r="X2359"/>
      <c r="Y2359"/>
      <c r="Z2359"/>
      <c r="AA2359"/>
      <c r="AB2359"/>
      <c r="AC2359"/>
      <c r="AD2359"/>
      <c r="AE2359"/>
      <c r="AF2359"/>
      <c r="AG2359"/>
      <c r="AH2359"/>
      <c r="AI2359"/>
      <c r="AJ2359"/>
      <c r="AK2359"/>
      <c r="AL2359"/>
      <c r="AM2359"/>
      <c r="AN2359"/>
      <c r="AO2359"/>
      <c r="AP2359"/>
    </row>
    <row r="2360" spans="1:42" s="93" customFormat="1">
      <c r="A2360"/>
      <c r="B2360"/>
      <c r="C2360"/>
      <c r="E2360" s="95"/>
      <c r="F2360" s="95"/>
      <c r="G2360" s="94"/>
      <c r="H2360" s="94"/>
      <c r="I2360" s="125"/>
      <c r="L2360"/>
      <c r="M2360"/>
      <c r="N2360"/>
      <c r="O2360"/>
      <c r="P2360"/>
      <c r="Q2360"/>
      <c r="R2360"/>
      <c r="S2360"/>
      <c r="T2360"/>
      <c r="U2360"/>
      <c r="V2360"/>
      <c r="W2360"/>
      <c r="X2360"/>
      <c r="Y2360"/>
      <c r="Z2360"/>
      <c r="AA2360"/>
      <c r="AB2360"/>
      <c r="AC2360"/>
      <c r="AD2360"/>
      <c r="AE2360"/>
      <c r="AF2360"/>
      <c r="AG2360"/>
      <c r="AH2360"/>
      <c r="AI2360"/>
      <c r="AJ2360"/>
      <c r="AK2360"/>
      <c r="AL2360"/>
      <c r="AM2360"/>
      <c r="AN2360"/>
      <c r="AO2360"/>
      <c r="AP2360"/>
    </row>
    <row r="2361" spans="1:42" s="93" customFormat="1">
      <c r="A2361"/>
      <c r="B2361"/>
      <c r="C2361"/>
      <c r="E2361" s="95"/>
      <c r="F2361" s="95"/>
      <c r="G2361" s="94"/>
      <c r="H2361" s="94"/>
      <c r="I2361" s="125"/>
      <c r="L2361"/>
      <c r="M2361"/>
      <c r="N2361"/>
      <c r="O2361"/>
      <c r="P2361"/>
      <c r="Q2361"/>
      <c r="R2361"/>
      <c r="S2361"/>
      <c r="T2361"/>
      <c r="U2361"/>
      <c r="V2361"/>
      <c r="W2361"/>
      <c r="X2361"/>
      <c r="Y2361"/>
      <c r="Z2361"/>
      <c r="AA2361"/>
      <c r="AB2361"/>
      <c r="AC2361"/>
      <c r="AD2361"/>
      <c r="AE2361"/>
      <c r="AF2361"/>
      <c r="AG2361"/>
      <c r="AH2361"/>
      <c r="AI2361"/>
      <c r="AJ2361"/>
      <c r="AK2361"/>
      <c r="AL2361"/>
      <c r="AM2361"/>
      <c r="AN2361"/>
      <c r="AO2361"/>
      <c r="AP2361"/>
    </row>
    <row r="2362" spans="1:42" s="93" customFormat="1">
      <c r="A2362"/>
      <c r="B2362"/>
      <c r="C2362"/>
      <c r="E2362" s="95"/>
      <c r="F2362" s="95"/>
      <c r="G2362" s="94"/>
      <c r="H2362" s="94"/>
      <c r="I2362" s="125"/>
      <c r="L2362"/>
      <c r="M2362"/>
      <c r="N2362"/>
      <c r="O2362"/>
      <c r="P2362"/>
      <c r="Q2362"/>
      <c r="R2362"/>
      <c r="S2362"/>
      <c r="T2362"/>
      <c r="U2362"/>
      <c r="V2362"/>
      <c r="W2362"/>
      <c r="X2362"/>
      <c r="Y2362"/>
      <c r="Z2362"/>
      <c r="AA2362"/>
      <c r="AB2362"/>
      <c r="AC2362"/>
      <c r="AD2362"/>
      <c r="AE2362"/>
      <c r="AF2362"/>
      <c r="AG2362"/>
      <c r="AH2362"/>
      <c r="AI2362"/>
      <c r="AJ2362"/>
      <c r="AK2362"/>
      <c r="AL2362"/>
      <c r="AM2362"/>
      <c r="AN2362"/>
      <c r="AO2362"/>
      <c r="AP2362"/>
    </row>
    <row r="2363" spans="1:42" s="93" customFormat="1">
      <c r="A2363"/>
      <c r="B2363"/>
      <c r="C2363"/>
      <c r="E2363" s="95"/>
      <c r="F2363" s="95"/>
      <c r="G2363" s="94"/>
      <c r="H2363" s="94"/>
      <c r="I2363" s="125"/>
      <c r="L2363"/>
      <c r="M2363"/>
      <c r="N2363"/>
      <c r="O2363"/>
      <c r="P2363"/>
      <c r="Q2363"/>
      <c r="R2363"/>
      <c r="S2363"/>
      <c r="T2363"/>
      <c r="U2363"/>
      <c r="V2363"/>
      <c r="W2363"/>
      <c r="X2363"/>
      <c r="Y2363"/>
      <c r="Z2363"/>
      <c r="AA2363"/>
      <c r="AB2363"/>
      <c r="AC2363"/>
      <c r="AD2363"/>
      <c r="AE2363"/>
      <c r="AF2363"/>
      <c r="AG2363"/>
      <c r="AH2363"/>
      <c r="AI2363"/>
      <c r="AJ2363"/>
      <c r="AK2363"/>
      <c r="AL2363"/>
      <c r="AM2363"/>
      <c r="AN2363"/>
      <c r="AO2363"/>
      <c r="AP2363"/>
    </row>
    <row r="2364" spans="1:42" s="93" customFormat="1">
      <c r="A2364"/>
      <c r="B2364"/>
      <c r="C2364"/>
      <c r="E2364" s="95"/>
      <c r="F2364" s="95"/>
      <c r="G2364" s="94"/>
      <c r="H2364" s="94"/>
      <c r="I2364" s="125"/>
      <c r="L2364"/>
      <c r="M2364"/>
      <c r="N2364"/>
      <c r="O2364"/>
      <c r="P2364"/>
      <c r="Q2364"/>
      <c r="R2364"/>
      <c r="S2364"/>
      <c r="T2364"/>
      <c r="U2364"/>
      <c r="V2364"/>
      <c r="W2364"/>
      <c r="X2364"/>
      <c r="Y2364"/>
      <c r="Z2364"/>
      <c r="AA2364"/>
      <c r="AB2364"/>
      <c r="AC2364"/>
      <c r="AD2364"/>
      <c r="AE2364"/>
      <c r="AF2364"/>
      <c r="AG2364"/>
      <c r="AH2364"/>
      <c r="AI2364"/>
      <c r="AJ2364"/>
      <c r="AK2364"/>
      <c r="AL2364"/>
      <c r="AM2364"/>
      <c r="AN2364"/>
      <c r="AO2364"/>
      <c r="AP2364"/>
    </row>
    <row r="2365" spans="1:42" s="93" customFormat="1">
      <c r="A2365"/>
      <c r="B2365"/>
      <c r="C2365"/>
      <c r="E2365" s="95"/>
      <c r="F2365" s="95"/>
      <c r="G2365" s="94"/>
      <c r="H2365" s="94"/>
      <c r="I2365" s="125"/>
      <c r="L2365"/>
      <c r="M2365"/>
      <c r="N2365"/>
      <c r="O2365"/>
      <c r="P2365"/>
      <c r="Q2365"/>
      <c r="R2365"/>
      <c r="S2365"/>
      <c r="T2365"/>
      <c r="U2365"/>
      <c r="V2365"/>
      <c r="W2365"/>
      <c r="X2365"/>
      <c r="Y2365"/>
      <c r="Z2365"/>
      <c r="AA2365"/>
      <c r="AB2365"/>
      <c r="AC2365"/>
      <c r="AD2365"/>
      <c r="AE2365"/>
      <c r="AF2365"/>
      <c r="AG2365"/>
      <c r="AH2365"/>
      <c r="AI2365"/>
      <c r="AJ2365"/>
      <c r="AK2365"/>
      <c r="AL2365"/>
      <c r="AM2365"/>
      <c r="AN2365"/>
      <c r="AO2365"/>
      <c r="AP2365"/>
    </row>
    <row r="2366" spans="1:42" s="93" customFormat="1">
      <c r="A2366"/>
      <c r="B2366"/>
      <c r="C2366"/>
      <c r="E2366" s="95"/>
      <c r="F2366" s="95"/>
      <c r="G2366" s="94"/>
      <c r="H2366" s="94"/>
      <c r="I2366" s="125"/>
      <c r="L2366"/>
      <c r="M2366"/>
      <c r="N2366"/>
      <c r="O2366"/>
      <c r="P2366"/>
      <c r="Q2366"/>
      <c r="R2366"/>
      <c r="S2366"/>
      <c r="T2366"/>
      <c r="U2366"/>
      <c r="V2366"/>
      <c r="W2366"/>
      <c r="X2366"/>
      <c r="Y2366"/>
      <c r="Z2366"/>
      <c r="AA2366"/>
      <c r="AB2366"/>
      <c r="AC2366"/>
      <c r="AD2366"/>
      <c r="AE2366"/>
      <c r="AF2366"/>
      <c r="AG2366"/>
      <c r="AH2366"/>
      <c r="AI2366"/>
      <c r="AJ2366"/>
      <c r="AK2366"/>
      <c r="AL2366"/>
      <c r="AM2366"/>
      <c r="AN2366"/>
      <c r="AO2366"/>
      <c r="AP2366"/>
    </row>
    <row r="2367" spans="1:42" s="93" customFormat="1">
      <c r="A2367"/>
      <c r="B2367"/>
      <c r="C2367"/>
      <c r="E2367" s="95"/>
      <c r="F2367" s="95"/>
      <c r="G2367" s="94"/>
      <c r="H2367" s="94"/>
      <c r="I2367" s="125"/>
      <c r="L2367"/>
      <c r="M2367"/>
      <c r="N2367"/>
      <c r="O2367"/>
      <c r="P2367"/>
      <c r="Q2367"/>
      <c r="R2367"/>
      <c r="S2367"/>
      <c r="T2367"/>
      <c r="U2367"/>
      <c r="V2367"/>
      <c r="W2367"/>
      <c r="X2367"/>
      <c r="Y2367"/>
      <c r="Z2367"/>
      <c r="AA2367"/>
      <c r="AB2367"/>
      <c r="AC2367"/>
      <c r="AD2367"/>
      <c r="AE2367"/>
      <c r="AF2367"/>
      <c r="AG2367"/>
      <c r="AH2367"/>
      <c r="AI2367"/>
      <c r="AJ2367"/>
      <c r="AK2367"/>
      <c r="AL2367"/>
      <c r="AM2367"/>
      <c r="AN2367"/>
      <c r="AO2367"/>
      <c r="AP2367"/>
    </row>
    <row r="2368" spans="1:42" s="93" customFormat="1">
      <c r="A2368"/>
      <c r="B2368"/>
      <c r="C2368"/>
      <c r="E2368" s="95"/>
      <c r="F2368" s="95"/>
      <c r="G2368" s="94"/>
      <c r="H2368" s="94"/>
      <c r="I2368" s="125"/>
      <c r="L2368"/>
      <c r="M2368"/>
      <c r="N2368"/>
      <c r="O2368"/>
      <c r="P2368"/>
      <c r="Q2368"/>
      <c r="R2368"/>
      <c r="S2368"/>
      <c r="T2368"/>
      <c r="U2368"/>
      <c r="V2368"/>
      <c r="W2368"/>
      <c r="X2368"/>
      <c r="Y2368"/>
      <c r="Z2368"/>
      <c r="AA2368"/>
      <c r="AB2368"/>
      <c r="AC2368"/>
      <c r="AD2368"/>
      <c r="AE2368"/>
      <c r="AF2368"/>
      <c r="AG2368"/>
      <c r="AH2368"/>
      <c r="AI2368"/>
      <c r="AJ2368"/>
      <c r="AK2368"/>
      <c r="AL2368"/>
      <c r="AM2368"/>
      <c r="AN2368"/>
      <c r="AO2368"/>
      <c r="AP2368"/>
    </row>
    <row r="2369" spans="1:42" s="93" customFormat="1">
      <c r="A2369"/>
      <c r="B2369"/>
      <c r="C2369"/>
      <c r="E2369" s="95"/>
      <c r="F2369" s="95"/>
      <c r="G2369" s="94"/>
      <c r="H2369" s="94"/>
      <c r="I2369" s="125"/>
      <c r="L2369"/>
      <c r="M2369"/>
      <c r="N2369"/>
      <c r="O2369"/>
      <c r="P2369"/>
      <c r="Q2369"/>
      <c r="R2369"/>
      <c r="S2369"/>
      <c r="T2369"/>
      <c r="U2369"/>
      <c r="V2369"/>
      <c r="W2369"/>
      <c r="X2369"/>
      <c r="Y2369"/>
      <c r="Z2369"/>
      <c r="AA2369"/>
      <c r="AB2369"/>
      <c r="AC2369"/>
      <c r="AD2369"/>
      <c r="AE2369"/>
      <c r="AF2369"/>
      <c r="AG2369"/>
      <c r="AH2369"/>
      <c r="AI2369"/>
      <c r="AJ2369"/>
      <c r="AK2369"/>
      <c r="AL2369"/>
      <c r="AM2369"/>
      <c r="AN2369"/>
      <c r="AO2369"/>
      <c r="AP2369"/>
    </row>
    <row r="2370" spans="1:42" s="93" customFormat="1">
      <c r="A2370"/>
      <c r="B2370"/>
      <c r="C2370"/>
      <c r="E2370" s="95"/>
      <c r="F2370" s="95"/>
      <c r="G2370" s="94"/>
      <c r="H2370" s="94"/>
      <c r="I2370" s="125"/>
      <c r="L2370"/>
      <c r="M2370"/>
      <c r="N2370"/>
      <c r="O2370"/>
      <c r="P2370"/>
      <c r="Q2370"/>
      <c r="R2370"/>
      <c r="S2370"/>
      <c r="T2370"/>
      <c r="U2370"/>
      <c r="V2370"/>
      <c r="W2370"/>
      <c r="X2370"/>
      <c r="Y2370"/>
      <c r="Z2370"/>
      <c r="AA2370"/>
      <c r="AB2370"/>
      <c r="AC2370"/>
      <c r="AD2370"/>
      <c r="AE2370"/>
      <c r="AF2370"/>
      <c r="AG2370"/>
      <c r="AH2370"/>
      <c r="AI2370"/>
      <c r="AJ2370"/>
      <c r="AK2370"/>
      <c r="AL2370"/>
      <c r="AM2370"/>
      <c r="AN2370"/>
      <c r="AO2370"/>
      <c r="AP2370"/>
    </row>
    <row r="2371" spans="1:42" s="93" customFormat="1">
      <c r="A2371"/>
      <c r="B2371"/>
      <c r="C2371"/>
      <c r="E2371" s="95"/>
      <c r="F2371" s="95"/>
      <c r="G2371" s="94"/>
      <c r="H2371" s="94"/>
      <c r="I2371" s="125"/>
      <c r="L2371"/>
      <c r="M2371"/>
      <c r="N2371"/>
      <c r="O2371"/>
      <c r="P2371"/>
      <c r="Q2371"/>
      <c r="R2371"/>
      <c r="S2371"/>
      <c r="T2371"/>
      <c r="U2371"/>
      <c r="V2371"/>
      <c r="W2371"/>
      <c r="X2371"/>
      <c r="Y2371"/>
      <c r="Z2371"/>
      <c r="AA2371"/>
      <c r="AB2371"/>
      <c r="AC2371"/>
      <c r="AD2371"/>
      <c r="AE2371"/>
      <c r="AF2371"/>
      <c r="AG2371"/>
      <c r="AH2371"/>
      <c r="AI2371"/>
      <c r="AJ2371"/>
      <c r="AK2371"/>
      <c r="AL2371"/>
      <c r="AM2371"/>
      <c r="AN2371"/>
      <c r="AO2371"/>
      <c r="AP2371"/>
    </row>
    <row r="2372" spans="1:42" s="93" customFormat="1">
      <c r="A2372"/>
      <c r="B2372"/>
      <c r="C2372"/>
      <c r="E2372" s="95"/>
      <c r="F2372" s="95"/>
      <c r="G2372" s="94"/>
      <c r="H2372" s="94"/>
      <c r="I2372" s="125"/>
      <c r="L2372"/>
      <c r="M2372"/>
      <c r="N2372"/>
      <c r="O2372"/>
      <c r="P2372"/>
      <c r="Q2372"/>
      <c r="R2372"/>
      <c r="S2372"/>
      <c r="T2372"/>
      <c r="U2372"/>
      <c r="V2372"/>
      <c r="W2372"/>
      <c r="X2372"/>
      <c r="Y2372"/>
      <c r="Z2372"/>
      <c r="AA2372"/>
      <c r="AB2372"/>
      <c r="AC2372"/>
      <c r="AD2372"/>
      <c r="AE2372"/>
      <c r="AF2372"/>
      <c r="AG2372"/>
      <c r="AH2372"/>
      <c r="AI2372"/>
      <c r="AJ2372"/>
      <c r="AK2372"/>
      <c r="AL2372"/>
      <c r="AM2372"/>
      <c r="AN2372"/>
      <c r="AO2372"/>
      <c r="AP2372"/>
    </row>
    <row r="2373" spans="1:42" s="93" customFormat="1">
      <c r="A2373"/>
      <c r="B2373"/>
      <c r="C2373"/>
      <c r="E2373" s="95"/>
      <c r="F2373" s="95"/>
      <c r="G2373" s="94"/>
      <c r="H2373" s="94"/>
      <c r="I2373" s="125"/>
      <c r="L2373"/>
      <c r="M2373"/>
      <c r="N2373"/>
      <c r="O2373"/>
      <c r="P2373"/>
      <c r="Q2373"/>
      <c r="R2373"/>
      <c r="S2373"/>
      <c r="T2373"/>
      <c r="U2373"/>
      <c r="V2373"/>
      <c r="W2373"/>
      <c r="X2373"/>
      <c r="Y2373"/>
      <c r="Z2373"/>
      <c r="AA2373"/>
      <c r="AB2373"/>
      <c r="AC2373"/>
      <c r="AD2373"/>
      <c r="AE2373"/>
      <c r="AF2373"/>
      <c r="AG2373"/>
      <c r="AH2373"/>
      <c r="AI2373"/>
      <c r="AJ2373"/>
      <c r="AK2373"/>
      <c r="AL2373"/>
      <c r="AM2373"/>
      <c r="AN2373"/>
      <c r="AO2373"/>
      <c r="AP2373"/>
    </row>
    <row r="2374" spans="1:42" s="93" customFormat="1">
      <c r="A2374"/>
      <c r="B2374"/>
      <c r="C2374"/>
      <c r="E2374" s="95"/>
      <c r="F2374" s="95"/>
      <c r="G2374" s="94"/>
      <c r="H2374" s="94"/>
      <c r="I2374" s="125"/>
      <c r="L2374"/>
      <c r="M2374"/>
      <c r="N2374"/>
      <c r="O2374"/>
      <c r="P2374"/>
      <c r="Q2374"/>
      <c r="R2374"/>
      <c r="S2374"/>
      <c r="T2374"/>
      <c r="U2374"/>
      <c r="V2374"/>
      <c r="W2374"/>
      <c r="X2374"/>
      <c r="Y2374"/>
      <c r="Z2374"/>
      <c r="AA2374"/>
      <c r="AB2374"/>
      <c r="AC2374"/>
      <c r="AD2374"/>
      <c r="AE2374"/>
      <c r="AF2374"/>
      <c r="AG2374"/>
      <c r="AH2374"/>
      <c r="AI2374"/>
      <c r="AJ2374"/>
      <c r="AK2374"/>
      <c r="AL2374"/>
      <c r="AM2374"/>
      <c r="AN2374"/>
      <c r="AO2374"/>
      <c r="AP2374"/>
    </row>
    <row r="2375" spans="1:42" s="93" customFormat="1">
      <c r="A2375"/>
      <c r="B2375"/>
      <c r="C2375"/>
      <c r="E2375" s="95"/>
      <c r="F2375" s="95"/>
      <c r="G2375" s="94"/>
      <c r="H2375" s="94"/>
      <c r="I2375" s="125"/>
      <c r="L2375"/>
      <c r="M2375"/>
      <c r="N2375"/>
      <c r="O2375"/>
      <c r="P2375"/>
      <c r="Q2375"/>
      <c r="R2375"/>
      <c r="S2375"/>
      <c r="T2375"/>
      <c r="U2375"/>
      <c r="V2375"/>
      <c r="W2375"/>
      <c r="X2375"/>
      <c r="Y2375"/>
      <c r="Z2375"/>
      <c r="AA2375"/>
      <c r="AB2375"/>
      <c r="AC2375"/>
      <c r="AD2375"/>
      <c r="AE2375"/>
      <c r="AF2375"/>
      <c r="AG2375"/>
      <c r="AH2375"/>
      <c r="AI2375"/>
      <c r="AJ2375"/>
      <c r="AK2375"/>
      <c r="AL2375"/>
      <c r="AM2375"/>
      <c r="AN2375"/>
      <c r="AO2375"/>
      <c r="AP2375"/>
    </row>
    <row r="2376" spans="1:42" s="93" customFormat="1">
      <c r="A2376"/>
      <c r="B2376"/>
      <c r="C2376"/>
      <c r="E2376" s="95"/>
      <c r="F2376" s="95"/>
      <c r="G2376" s="94"/>
      <c r="H2376" s="94"/>
      <c r="I2376" s="125"/>
      <c r="L2376"/>
      <c r="M2376"/>
      <c r="N2376"/>
      <c r="O2376"/>
      <c r="P2376"/>
      <c r="Q2376"/>
      <c r="R2376"/>
      <c r="S2376"/>
      <c r="T2376"/>
      <c r="U2376"/>
      <c r="V2376"/>
      <c r="W2376"/>
      <c r="X2376"/>
      <c r="Y2376"/>
      <c r="Z2376"/>
      <c r="AA2376"/>
      <c r="AB2376"/>
      <c r="AC2376"/>
      <c r="AD2376"/>
      <c r="AE2376"/>
      <c r="AF2376"/>
      <c r="AG2376"/>
      <c r="AH2376"/>
      <c r="AI2376"/>
      <c r="AJ2376"/>
      <c r="AK2376"/>
      <c r="AL2376"/>
      <c r="AM2376"/>
      <c r="AN2376"/>
      <c r="AO2376"/>
      <c r="AP2376"/>
    </row>
    <row r="2377" spans="1:42" s="93" customFormat="1">
      <c r="A2377"/>
      <c r="B2377"/>
      <c r="C2377"/>
      <c r="E2377" s="95"/>
      <c r="F2377" s="95"/>
      <c r="G2377" s="94"/>
      <c r="H2377" s="94"/>
      <c r="I2377" s="125"/>
      <c r="L2377"/>
      <c r="M2377"/>
      <c r="N2377"/>
      <c r="O2377"/>
      <c r="P2377"/>
      <c r="Q2377"/>
      <c r="R2377"/>
      <c r="S2377"/>
      <c r="T2377"/>
      <c r="U2377"/>
      <c r="V2377"/>
      <c r="W2377"/>
      <c r="X2377"/>
      <c r="Y2377"/>
      <c r="Z2377"/>
      <c r="AA2377"/>
      <c r="AB2377"/>
      <c r="AC2377"/>
      <c r="AD2377"/>
      <c r="AE2377"/>
      <c r="AF2377"/>
      <c r="AG2377"/>
      <c r="AH2377"/>
      <c r="AI2377"/>
      <c r="AJ2377"/>
      <c r="AK2377"/>
      <c r="AL2377"/>
      <c r="AM2377"/>
      <c r="AN2377"/>
      <c r="AO2377"/>
      <c r="AP2377"/>
    </row>
    <row r="2378" spans="1:42" s="93" customFormat="1">
      <c r="A2378"/>
      <c r="B2378"/>
      <c r="C2378"/>
      <c r="E2378" s="95"/>
      <c r="F2378" s="95"/>
      <c r="G2378" s="94"/>
      <c r="H2378" s="94"/>
      <c r="I2378" s="125"/>
      <c r="L2378"/>
      <c r="M2378"/>
      <c r="N2378"/>
      <c r="O2378"/>
      <c r="P2378"/>
      <c r="Q2378"/>
      <c r="R2378"/>
      <c r="S2378"/>
      <c r="T2378"/>
      <c r="U2378"/>
      <c r="V2378"/>
      <c r="W2378"/>
      <c r="X2378"/>
      <c r="Y2378"/>
      <c r="Z2378"/>
      <c r="AA2378"/>
      <c r="AB2378"/>
      <c r="AC2378"/>
      <c r="AD2378"/>
      <c r="AE2378"/>
      <c r="AF2378"/>
      <c r="AG2378"/>
      <c r="AH2378"/>
      <c r="AI2378"/>
      <c r="AJ2378"/>
      <c r="AK2378"/>
      <c r="AL2378"/>
      <c r="AM2378"/>
      <c r="AN2378"/>
      <c r="AO2378"/>
      <c r="AP2378"/>
    </row>
    <row r="2379" spans="1:42" s="93" customFormat="1">
      <c r="A2379"/>
      <c r="B2379"/>
      <c r="C2379"/>
      <c r="E2379" s="95"/>
      <c r="F2379" s="95"/>
      <c r="G2379" s="94"/>
      <c r="H2379" s="94"/>
      <c r="I2379" s="125"/>
      <c r="L2379"/>
      <c r="M2379"/>
      <c r="N2379"/>
      <c r="O2379"/>
      <c r="P2379"/>
      <c r="Q2379"/>
      <c r="R2379"/>
      <c r="S2379"/>
      <c r="T2379"/>
      <c r="U2379"/>
      <c r="V2379"/>
      <c r="W2379"/>
      <c r="X2379"/>
      <c r="Y2379"/>
      <c r="Z2379"/>
      <c r="AA2379"/>
      <c r="AB2379"/>
      <c r="AC2379"/>
      <c r="AD2379"/>
      <c r="AE2379"/>
      <c r="AF2379"/>
      <c r="AG2379"/>
      <c r="AH2379"/>
      <c r="AI2379"/>
      <c r="AJ2379"/>
      <c r="AK2379"/>
      <c r="AL2379"/>
      <c r="AM2379"/>
      <c r="AN2379"/>
      <c r="AO2379"/>
      <c r="AP2379"/>
    </row>
    <row r="2380" spans="1:42" s="93" customFormat="1">
      <c r="A2380"/>
      <c r="B2380"/>
      <c r="C2380"/>
      <c r="E2380" s="95"/>
      <c r="F2380" s="95"/>
      <c r="G2380" s="94"/>
      <c r="H2380" s="94"/>
      <c r="I2380" s="125"/>
      <c r="L2380"/>
      <c r="M2380"/>
      <c r="N2380"/>
      <c r="O2380"/>
      <c r="P2380"/>
      <c r="Q2380"/>
      <c r="R2380"/>
      <c r="S2380"/>
      <c r="T2380"/>
      <c r="U2380"/>
      <c r="V2380"/>
      <c r="W2380"/>
      <c r="X2380"/>
      <c r="Y2380"/>
      <c r="Z2380"/>
      <c r="AA2380"/>
      <c r="AB2380"/>
      <c r="AC2380"/>
      <c r="AD2380"/>
      <c r="AE2380"/>
      <c r="AF2380"/>
      <c r="AG2380"/>
      <c r="AH2380"/>
      <c r="AI2380"/>
      <c r="AJ2380"/>
      <c r="AK2380"/>
      <c r="AL2380"/>
      <c r="AM2380"/>
      <c r="AN2380"/>
      <c r="AO2380"/>
      <c r="AP2380"/>
    </row>
    <row r="2381" spans="1:42" s="93" customFormat="1">
      <c r="A2381"/>
      <c r="B2381"/>
      <c r="C2381"/>
      <c r="E2381" s="95"/>
      <c r="F2381" s="95"/>
      <c r="G2381" s="94"/>
      <c r="H2381" s="94"/>
      <c r="I2381" s="125"/>
      <c r="L2381"/>
      <c r="M2381"/>
      <c r="N2381"/>
      <c r="O2381"/>
      <c r="P2381"/>
      <c r="Q2381"/>
      <c r="R2381"/>
      <c r="S2381"/>
      <c r="T2381"/>
      <c r="U2381"/>
      <c r="V2381"/>
      <c r="W2381"/>
      <c r="X2381"/>
      <c r="Y2381"/>
      <c r="Z2381"/>
      <c r="AA2381"/>
      <c r="AB2381"/>
      <c r="AC2381"/>
      <c r="AD2381"/>
      <c r="AE2381"/>
      <c r="AF2381"/>
      <c r="AG2381"/>
      <c r="AH2381"/>
      <c r="AI2381"/>
      <c r="AJ2381"/>
      <c r="AK2381"/>
      <c r="AL2381"/>
      <c r="AM2381"/>
      <c r="AN2381"/>
      <c r="AO2381"/>
      <c r="AP2381"/>
    </row>
    <row r="2382" spans="1:42" s="93" customFormat="1">
      <c r="A2382"/>
      <c r="B2382"/>
      <c r="C2382"/>
      <c r="E2382" s="95"/>
      <c r="F2382" s="95"/>
      <c r="G2382" s="94"/>
      <c r="H2382" s="94"/>
      <c r="I2382" s="125"/>
      <c r="L2382"/>
      <c r="M2382"/>
      <c r="N2382"/>
      <c r="O2382"/>
      <c r="P2382"/>
      <c r="Q2382"/>
      <c r="R2382"/>
      <c r="S2382"/>
      <c r="T2382"/>
      <c r="U2382"/>
      <c r="V2382"/>
      <c r="W2382"/>
      <c r="X2382"/>
      <c r="Y2382"/>
      <c r="Z2382"/>
      <c r="AA2382"/>
      <c r="AB2382"/>
      <c r="AC2382"/>
      <c r="AD2382"/>
      <c r="AE2382"/>
      <c r="AF2382"/>
      <c r="AG2382"/>
      <c r="AH2382"/>
      <c r="AI2382"/>
      <c r="AJ2382"/>
      <c r="AK2382"/>
      <c r="AL2382"/>
      <c r="AM2382"/>
      <c r="AN2382"/>
      <c r="AO2382"/>
      <c r="AP2382"/>
    </row>
    <row r="2383" spans="1:42" s="93" customFormat="1">
      <c r="A2383"/>
      <c r="B2383"/>
      <c r="C2383"/>
      <c r="E2383" s="95"/>
      <c r="F2383" s="95"/>
      <c r="G2383" s="94"/>
      <c r="H2383" s="94"/>
      <c r="I2383" s="125"/>
      <c r="L2383"/>
      <c r="M2383"/>
      <c r="N2383"/>
      <c r="O2383"/>
      <c r="P2383"/>
      <c r="Q2383"/>
      <c r="R2383"/>
      <c r="S2383"/>
      <c r="T2383"/>
      <c r="U2383"/>
      <c r="V2383"/>
      <c r="W2383"/>
      <c r="X2383"/>
      <c r="Y2383"/>
      <c r="Z2383"/>
      <c r="AA2383"/>
      <c r="AB2383"/>
      <c r="AC2383"/>
      <c r="AD2383"/>
      <c r="AE2383"/>
      <c r="AF2383"/>
      <c r="AG2383"/>
      <c r="AH2383"/>
      <c r="AI2383"/>
      <c r="AJ2383"/>
      <c r="AK2383"/>
      <c r="AL2383"/>
      <c r="AM2383"/>
      <c r="AN2383"/>
      <c r="AO2383"/>
      <c r="AP2383"/>
    </row>
    <row r="2384" spans="1:42" s="93" customFormat="1">
      <c r="A2384"/>
      <c r="B2384"/>
      <c r="C2384"/>
      <c r="E2384" s="95"/>
      <c r="F2384" s="95"/>
      <c r="G2384" s="94"/>
      <c r="H2384" s="94"/>
      <c r="I2384" s="125"/>
      <c r="L2384"/>
      <c r="M2384"/>
      <c r="N2384"/>
      <c r="O2384"/>
      <c r="P2384"/>
      <c r="Q2384"/>
      <c r="R2384"/>
      <c r="S2384"/>
      <c r="T2384"/>
      <c r="U2384"/>
      <c r="V2384"/>
      <c r="W2384"/>
      <c r="X2384"/>
      <c r="Y2384"/>
      <c r="Z2384"/>
      <c r="AA2384"/>
      <c r="AB2384"/>
      <c r="AC2384"/>
      <c r="AD2384"/>
      <c r="AE2384"/>
      <c r="AF2384"/>
      <c r="AG2384"/>
      <c r="AH2384"/>
      <c r="AI2384"/>
      <c r="AJ2384"/>
      <c r="AK2384"/>
      <c r="AL2384"/>
      <c r="AM2384"/>
      <c r="AN2384"/>
      <c r="AO2384"/>
      <c r="AP2384"/>
    </row>
    <row r="2385" spans="1:42" s="93" customFormat="1">
      <c r="A2385"/>
      <c r="B2385"/>
      <c r="C2385"/>
      <c r="E2385" s="95"/>
      <c r="F2385" s="95"/>
      <c r="G2385" s="94"/>
      <c r="H2385" s="94"/>
      <c r="I2385" s="125"/>
      <c r="L2385"/>
      <c r="M2385"/>
      <c r="N2385"/>
      <c r="O2385"/>
      <c r="P2385"/>
      <c r="Q2385"/>
      <c r="R2385"/>
      <c r="S2385"/>
      <c r="T2385"/>
      <c r="U2385"/>
      <c r="V2385"/>
      <c r="W2385"/>
      <c r="X2385"/>
      <c r="Y2385"/>
      <c r="Z2385"/>
      <c r="AA2385"/>
      <c r="AB2385"/>
      <c r="AC2385"/>
      <c r="AD2385"/>
      <c r="AE2385"/>
      <c r="AF2385"/>
      <c r="AG2385"/>
      <c r="AH2385"/>
      <c r="AI2385"/>
      <c r="AJ2385"/>
      <c r="AK2385"/>
      <c r="AL2385"/>
      <c r="AM2385"/>
      <c r="AN2385"/>
      <c r="AO2385"/>
      <c r="AP2385"/>
    </row>
    <row r="2386" spans="1:42" s="93" customFormat="1">
      <c r="A2386"/>
      <c r="B2386"/>
      <c r="C2386"/>
      <c r="E2386" s="95"/>
      <c r="F2386" s="95"/>
      <c r="G2386" s="94"/>
      <c r="H2386" s="94"/>
      <c r="I2386" s="125"/>
      <c r="L2386"/>
      <c r="M2386"/>
      <c r="N2386"/>
      <c r="O2386"/>
      <c r="P2386"/>
      <c r="Q2386"/>
      <c r="R2386"/>
      <c r="S2386"/>
      <c r="T2386"/>
      <c r="U2386"/>
      <c r="V2386"/>
      <c r="W2386"/>
      <c r="X2386"/>
      <c r="Y2386"/>
      <c r="Z2386"/>
      <c r="AA2386"/>
      <c r="AB2386"/>
      <c r="AC2386"/>
      <c r="AD2386"/>
      <c r="AE2386"/>
      <c r="AF2386"/>
      <c r="AG2386"/>
      <c r="AH2386"/>
      <c r="AI2386"/>
      <c r="AJ2386"/>
      <c r="AK2386"/>
      <c r="AL2386"/>
      <c r="AM2386"/>
      <c r="AN2386"/>
      <c r="AO2386"/>
      <c r="AP2386"/>
    </row>
    <row r="2387" spans="1:42" s="93" customFormat="1">
      <c r="A2387"/>
      <c r="B2387"/>
      <c r="C2387"/>
      <c r="E2387" s="95"/>
      <c r="F2387" s="95"/>
      <c r="G2387" s="94"/>
      <c r="H2387" s="94"/>
      <c r="I2387" s="125"/>
      <c r="L2387"/>
      <c r="M2387"/>
      <c r="N2387"/>
      <c r="O2387"/>
      <c r="P2387"/>
      <c r="Q2387"/>
      <c r="R2387"/>
      <c r="S2387"/>
      <c r="T2387"/>
      <c r="U2387"/>
      <c r="V2387"/>
      <c r="W2387"/>
      <c r="X2387"/>
      <c r="Y2387"/>
      <c r="Z2387"/>
      <c r="AA2387"/>
      <c r="AB2387"/>
      <c r="AC2387"/>
      <c r="AD2387"/>
      <c r="AE2387"/>
      <c r="AF2387"/>
      <c r="AG2387"/>
      <c r="AH2387"/>
      <c r="AI2387"/>
      <c r="AJ2387"/>
      <c r="AK2387"/>
      <c r="AL2387"/>
      <c r="AM2387"/>
      <c r="AN2387"/>
      <c r="AO2387"/>
      <c r="AP2387"/>
    </row>
    <row r="2388" spans="1:42" s="93" customFormat="1">
      <c r="A2388"/>
      <c r="B2388"/>
      <c r="C2388"/>
      <c r="E2388" s="95"/>
      <c r="F2388" s="95"/>
      <c r="G2388" s="94"/>
      <c r="H2388" s="94"/>
      <c r="I2388" s="125"/>
      <c r="L2388"/>
      <c r="M2388"/>
      <c r="N2388"/>
      <c r="O2388"/>
      <c r="P2388"/>
      <c r="Q2388"/>
      <c r="R2388"/>
      <c r="S2388"/>
      <c r="T2388"/>
      <c r="U2388"/>
      <c r="V2388"/>
      <c r="W2388"/>
      <c r="X2388"/>
      <c r="Y2388"/>
      <c r="Z2388"/>
      <c r="AA2388"/>
      <c r="AB2388"/>
      <c r="AC2388"/>
      <c r="AD2388"/>
      <c r="AE2388"/>
      <c r="AF2388"/>
      <c r="AG2388"/>
      <c r="AH2388"/>
      <c r="AI2388"/>
      <c r="AJ2388"/>
      <c r="AK2388"/>
      <c r="AL2388"/>
      <c r="AM2388"/>
      <c r="AN2388"/>
      <c r="AO2388"/>
      <c r="AP2388"/>
    </row>
    <row r="2389" spans="1:42" s="93" customFormat="1">
      <c r="A2389"/>
      <c r="B2389"/>
      <c r="C2389"/>
      <c r="E2389" s="95"/>
      <c r="F2389" s="95"/>
      <c r="G2389" s="94"/>
      <c r="H2389" s="94"/>
      <c r="I2389" s="125"/>
      <c r="L2389"/>
      <c r="M2389"/>
      <c r="N2389"/>
      <c r="O2389"/>
      <c r="P2389"/>
      <c r="Q2389"/>
      <c r="R2389"/>
      <c r="S2389"/>
      <c r="T2389"/>
      <c r="U2389"/>
      <c r="V2389"/>
      <c r="W2389"/>
      <c r="X2389"/>
      <c r="Y2389"/>
      <c r="Z2389"/>
      <c r="AA2389"/>
      <c r="AB2389"/>
      <c r="AC2389"/>
      <c r="AD2389"/>
      <c r="AE2389"/>
      <c r="AF2389"/>
      <c r="AG2389"/>
      <c r="AH2389"/>
      <c r="AI2389"/>
      <c r="AJ2389"/>
      <c r="AK2389"/>
      <c r="AL2389"/>
      <c r="AM2389"/>
      <c r="AN2389"/>
      <c r="AO2389"/>
      <c r="AP2389"/>
    </row>
    <row r="2390" spans="1:42" s="93" customFormat="1">
      <c r="A2390"/>
      <c r="B2390"/>
      <c r="C2390"/>
      <c r="E2390" s="95"/>
      <c r="F2390" s="95"/>
      <c r="G2390" s="94"/>
      <c r="H2390" s="94"/>
      <c r="I2390" s="125"/>
      <c r="L2390"/>
      <c r="M2390"/>
      <c r="N2390"/>
      <c r="O2390"/>
      <c r="P2390"/>
      <c r="Q2390"/>
      <c r="R2390"/>
      <c r="S2390"/>
      <c r="T2390"/>
      <c r="U2390"/>
      <c r="V2390"/>
      <c r="W2390"/>
      <c r="X2390"/>
      <c r="Y2390"/>
      <c r="Z2390"/>
      <c r="AA2390"/>
      <c r="AB2390"/>
      <c r="AC2390"/>
      <c r="AD2390"/>
      <c r="AE2390"/>
      <c r="AF2390"/>
      <c r="AG2390"/>
      <c r="AH2390"/>
      <c r="AI2390"/>
      <c r="AJ2390"/>
      <c r="AK2390"/>
      <c r="AL2390"/>
      <c r="AM2390"/>
      <c r="AN2390"/>
      <c r="AO2390"/>
      <c r="AP2390"/>
    </row>
    <row r="2391" spans="1:42" s="93" customFormat="1">
      <c r="A2391"/>
      <c r="B2391"/>
      <c r="C2391"/>
      <c r="E2391" s="95"/>
      <c r="F2391" s="95"/>
      <c r="G2391" s="94"/>
      <c r="H2391" s="94"/>
      <c r="I2391" s="125"/>
      <c r="L2391"/>
      <c r="M2391"/>
      <c r="N2391"/>
      <c r="O2391"/>
      <c r="P2391"/>
      <c r="Q2391"/>
      <c r="R2391"/>
      <c r="S2391"/>
      <c r="T2391"/>
      <c r="U2391"/>
      <c r="V2391"/>
      <c r="W2391"/>
      <c r="X2391"/>
      <c r="Y2391"/>
      <c r="Z2391"/>
      <c r="AA2391"/>
      <c r="AB2391"/>
      <c r="AC2391"/>
      <c r="AD2391"/>
      <c r="AE2391"/>
      <c r="AF2391"/>
      <c r="AG2391"/>
      <c r="AH2391"/>
      <c r="AI2391"/>
      <c r="AJ2391"/>
      <c r="AK2391"/>
      <c r="AL2391"/>
      <c r="AM2391"/>
      <c r="AN2391"/>
      <c r="AO2391"/>
      <c r="AP2391"/>
    </row>
    <row r="2392" spans="1:42" s="93" customFormat="1">
      <c r="A2392"/>
      <c r="B2392"/>
      <c r="C2392"/>
      <c r="E2392" s="95"/>
      <c r="F2392" s="95"/>
      <c r="G2392" s="94"/>
      <c r="H2392" s="94"/>
      <c r="I2392" s="125"/>
      <c r="L2392"/>
      <c r="M2392"/>
      <c r="N2392"/>
      <c r="O2392"/>
      <c r="P2392"/>
      <c r="Q2392"/>
      <c r="R2392"/>
      <c r="S2392"/>
      <c r="T2392"/>
      <c r="U2392"/>
      <c r="V2392"/>
      <c r="W2392"/>
      <c r="X2392"/>
      <c r="Y2392"/>
      <c r="Z2392"/>
      <c r="AA2392"/>
      <c r="AB2392"/>
      <c r="AC2392"/>
      <c r="AD2392"/>
      <c r="AE2392"/>
      <c r="AF2392"/>
      <c r="AG2392"/>
      <c r="AH2392"/>
      <c r="AI2392"/>
      <c r="AJ2392"/>
      <c r="AK2392"/>
      <c r="AL2392"/>
      <c r="AM2392"/>
      <c r="AN2392"/>
      <c r="AO2392"/>
      <c r="AP2392"/>
    </row>
    <row r="2393" spans="1:42" s="93" customFormat="1">
      <c r="A2393"/>
      <c r="B2393"/>
      <c r="C2393"/>
      <c r="E2393" s="95"/>
      <c r="F2393" s="95"/>
      <c r="G2393" s="94"/>
      <c r="H2393" s="94"/>
      <c r="I2393" s="125"/>
      <c r="L2393"/>
      <c r="M2393"/>
      <c r="N2393"/>
      <c r="O2393"/>
      <c r="P2393"/>
      <c r="Q2393"/>
      <c r="R2393"/>
      <c r="S2393"/>
      <c r="T2393"/>
      <c r="U2393"/>
      <c r="V2393"/>
      <c r="W2393"/>
      <c r="X2393"/>
      <c r="Y2393"/>
      <c r="Z2393"/>
      <c r="AA2393"/>
      <c r="AB2393"/>
      <c r="AC2393"/>
      <c r="AD2393"/>
      <c r="AE2393"/>
      <c r="AF2393"/>
      <c r="AG2393"/>
      <c r="AH2393"/>
      <c r="AI2393"/>
      <c r="AJ2393"/>
      <c r="AK2393"/>
      <c r="AL2393"/>
      <c r="AM2393"/>
      <c r="AN2393"/>
      <c r="AO2393"/>
      <c r="AP2393"/>
    </row>
    <row r="2394" spans="1:42" s="93" customFormat="1">
      <c r="A2394"/>
      <c r="B2394"/>
      <c r="C2394"/>
      <c r="E2394" s="95"/>
      <c r="F2394" s="95"/>
      <c r="G2394" s="94"/>
      <c r="H2394" s="94"/>
      <c r="I2394" s="125"/>
      <c r="L2394"/>
      <c r="M2394"/>
      <c r="N2394"/>
      <c r="O2394"/>
      <c r="P2394"/>
      <c r="Q2394"/>
      <c r="R2394"/>
      <c r="S2394"/>
      <c r="T2394"/>
      <c r="U2394"/>
      <c r="V2394"/>
      <c r="W2394"/>
      <c r="X2394"/>
      <c r="Y2394"/>
      <c r="Z2394"/>
      <c r="AA2394"/>
      <c r="AB2394"/>
      <c r="AC2394"/>
      <c r="AD2394"/>
      <c r="AE2394"/>
      <c r="AF2394"/>
      <c r="AG2394"/>
      <c r="AH2394"/>
      <c r="AI2394"/>
      <c r="AJ2394"/>
      <c r="AK2394"/>
      <c r="AL2394"/>
      <c r="AM2394"/>
      <c r="AN2394"/>
      <c r="AO2394"/>
      <c r="AP2394"/>
    </row>
    <row r="2395" spans="1:42" s="93" customFormat="1">
      <c r="A2395"/>
      <c r="B2395"/>
      <c r="C2395"/>
      <c r="E2395" s="95"/>
      <c r="F2395" s="95"/>
      <c r="G2395" s="94"/>
      <c r="H2395" s="94"/>
      <c r="I2395" s="125"/>
      <c r="L2395"/>
      <c r="M2395"/>
      <c r="N2395"/>
      <c r="O2395"/>
      <c r="P2395"/>
      <c r="Q2395"/>
      <c r="R2395"/>
      <c r="S2395"/>
      <c r="T2395"/>
      <c r="U2395"/>
      <c r="V2395"/>
      <c r="W2395"/>
      <c r="X2395"/>
      <c r="Y2395"/>
      <c r="Z2395"/>
      <c r="AA2395"/>
      <c r="AB2395"/>
      <c r="AC2395"/>
      <c r="AD2395"/>
      <c r="AE2395"/>
      <c r="AF2395"/>
      <c r="AG2395"/>
      <c r="AH2395"/>
      <c r="AI2395"/>
      <c r="AJ2395"/>
      <c r="AK2395"/>
      <c r="AL2395"/>
      <c r="AM2395"/>
      <c r="AN2395"/>
      <c r="AO2395"/>
      <c r="AP2395"/>
    </row>
    <row r="2396" spans="1:42" s="93" customFormat="1">
      <c r="A2396"/>
      <c r="B2396"/>
      <c r="C2396"/>
      <c r="E2396" s="95"/>
      <c r="F2396" s="95"/>
      <c r="G2396" s="94"/>
      <c r="H2396" s="94"/>
      <c r="I2396" s="125"/>
      <c r="L2396"/>
      <c r="M2396"/>
      <c r="N2396"/>
      <c r="O2396"/>
      <c r="P2396"/>
      <c r="Q2396"/>
      <c r="R2396"/>
      <c r="S2396"/>
      <c r="T2396"/>
      <c r="U2396"/>
      <c r="V2396"/>
      <c r="W2396"/>
      <c r="X2396"/>
      <c r="Y2396"/>
      <c r="Z2396"/>
      <c r="AA2396"/>
      <c r="AB2396"/>
      <c r="AC2396"/>
      <c r="AD2396"/>
      <c r="AE2396"/>
      <c r="AF2396"/>
      <c r="AG2396"/>
      <c r="AH2396"/>
      <c r="AI2396"/>
      <c r="AJ2396"/>
      <c r="AK2396"/>
      <c r="AL2396"/>
      <c r="AM2396"/>
      <c r="AN2396"/>
      <c r="AO2396"/>
      <c r="AP2396"/>
    </row>
    <row r="2397" spans="1:42" s="93" customFormat="1">
      <c r="A2397"/>
      <c r="B2397"/>
      <c r="C2397"/>
      <c r="E2397" s="95"/>
      <c r="F2397" s="95"/>
      <c r="G2397" s="94"/>
      <c r="H2397" s="94"/>
      <c r="I2397" s="125"/>
      <c r="L2397"/>
      <c r="M2397"/>
      <c r="N2397"/>
      <c r="O2397"/>
      <c r="P2397"/>
      <c r="Q2397"/>
      <c r="R2397"/>
      <c r="S2397"/>
      <c r="T2397"/>
      <c r="U2397"/>
      <c r="V2397"/>
      <c r="W2397"/>
      <c r="X2397"/>
      <c r="Y2397"/>
      <c r="Z2397"/>
      <c r="AA2397"/>
      <c r="AB2397"/>
      <c r="AC2397"/>
      <c r="AD2397"/>
      <c r="AE2397"/>
      <c r="AF2397"/>
      <c r="AG2397"/>
      <c r="AH2397"/>
      <c r="AI2397"/>
      <c r="AJ2397"/>
      <c r="AK2397"/>
      <c r="AL2397"/>
      <c r="AM2397"/>
      <c r="AN2397"/>
      <c r="AO2397"/>
      <c r="AP2397"/>
    </row>
    <row r="2398" spans="1:42" s="93" customFormat="1">
      <c r="A2398"/>
      <c r="B2398"/>
      <c r="C2398"/>
      <c r="E2398" s="95"/>
      <c r="F2398" s="95"/>
      <c r="G2398" s="94"/>
      <c r="H2398" s="94"/>
      <c r="I2398" s="125"/>
      <c r="L2398"/>
      <c r="M2398"/>
      <c r="N2398"/>
      <c r="O2398"/>
      <c r="P2398"/>
      <c r="Q2398"/>
      <c r="R2398"/>
      <c r="S2398"/>
      <c r="T2398"/>
      <c r="U2398"/>
      <c r="V2398"/>
      <c r="W2398"/>
      <c r="X2398"/>
      <c r="Y2398"/>
      <c r="Z2398"/>
      <c r="AA2398"/>
      <c r="AB2398"/>
      <c r="AC2398"/>
      <c r="AD2398"/>
      <c r="AE2398"/>
      <c r="AF2398"/>
      <c r="AG2398"/>
      <c r="AH2398"/>
      <c r="AI2398"/>
      <c r="AJ2398"/>
      <c r="AK2398"/>
      <c r="AL2398"/>
      <c r="AM2398"/>
      <c r="AN2398"/>
      <c r="AO2398"/>
      <c r="AP2398"/>
    </row>
    <row r="2399" spans="1:42" s="93" customFormat="1">
      <c r="A2399"/>
      <c r="B2399"/>
      <c r="C2399"/>
      <c r="E2399" s="95"/>
      <c r="F2399" s="95"/>
      <c r="G2399" s="94"/>
      <c r="H2399" s="94"/>
      <c r="I2399" s="125"/>
      <c r="L2399"/>
      <c r="M2399"/>
      <c r="N2399"/>
      <c r="O2399"/>
      <c r="P2399"/>
      <c r="Q2399"/>
      <c r="R2399"/>
      <c r="S2399"/>
      <c r="T2399"/>
      <c r="U2399"/>
      <c r="V2399"/>
      <c r="W2399"/>
      <c r="X2399"/>
      <c r="Y2399"/>
      <c r="Z2399"/>
      <c r="AA2399"/>
      <c r="AB2399"/>
      <c r="AC2399"/>
      <c r="AD2399"/>
      <c r="AE2399"/>
      <c r="AF2399"/>
      <c r="AG2399"/>
      <c r="AH2399"/>
      <c r="AI2399"/>
      <c r="AJ2399"/>
      <c r="AK2399"/>
      <c r="AL2399"/>
      <c r="AM2399"/>
      <c r="AN2399"/>
      <c r="AO2399"/>
      <c r="AP2399"/>
    </row>
    <row r="2400" spans="1:42" s="93" customFormat="1">
      <c r="A2400"/>
      <c r="B2400"/>
      <c r="C2400"/>
      <c r="E2400" s="95"/>
      <c r="F2400" s="95"/>
      <c r="G2400" s="94"/>
      <c r="H2400" s="94"/>
      <c r="I2400" s="125"/>
      <c r="L2400"/>
      <c r="M2400"/>
      <c r="N2400"/>
      <c r="O2400"/>
      <c r="P2400"/>
      <c r="Q2400"/>
      <c r="R2400"/>
      <c r="S2400"/>
      <c r="T2400"/>
      <c r="U2400"/>
      <c r="V2400"/>
      <c r="W2400"/>
      <c r="X2400"/>
      <c r="Y2400"/>
      <c r="Z2400"/>
      <c r="AA2400"/>
      <c r="AB2400"/>
      <c r="AC2400"/>
      <c r="AD2400"/>
      <c r="AE2400"/>
      <c r="AF2400"/>
      <c r="AG2400"/>
      <c r="AH2400"/>
      <c r="AI2400"/>
      <c r="AJ2400"/>
      <c r="AK2400"/>
      <c r="AL2400"/>
      <c r="AM2400"/>
      <c r="AN2400"/>
      <c r="AO2400"/>
      <c r="AP2400"/>
    </row>
    <row r="2401" spans="1:42" s="93" customFormat="1">
      <c r="A2401"/>
      <c r="B2401"/>
      <c r="C2401"/>
      <c r="E2401" s="95"/>
      <c r="F2401" s="95"/>
      <c r="G2401" s="94"/>
      <c r="H2401" s="94"/>
      <c r="I2401" s="125"/>
      <c r="L2401"/>
      <c r="M2401"/>
      <c r="N2401"/>
      <c r="O2401"/>
      <c r="P2401"/>
      <c r="Q2401"/>
      <c r="R2401"/>
      <c r="S2401"/>
      <c r="T2401"/>
      <c r="U2401"/>
      <c r="V2401"/>
      <c r="W2401"/>
      <c r="X2401"/>
      <c r="Y2401"/>
      <c r="Z2401"/>
      <c r="AA2401"/>
      <c r="AB2401"/>
      <c r="AC2401"/>
      <c r="AD2401"/>
      <c r="AE2401"/>
      <c r="AF2401"/>
      <c r="AG2401"/>
      <c r="AH2401"/>
      <c r="AI2401"/>
      <c r="AJ2401"/>
      <c r="AK2401"/>
      <c r="AL2401"/>
      <c r="AM2401"/>
      <c r="AN2401"/>
      <c r="AO2401"/>
      <c r="AP2401"/>
    </row>
    <row r="2402" spans="1:42" s="93" customFormat="1">
      <c r="A2402"/>
      <c r="B2402"/>
      <c r="C2402"/>
      <c r="E2402" s="95"/>
      <c r="F2402" s="95"/>
      <c r="G2402" s="94"/>
      <c r="H2402" s="94"/>
      <c r="I2402" s="125"/>
      <c r="L2402"/>
      <c r="M2402"/>
      <c r="N2402"/>
      <c r="O2402"/>
      <c r="P2402"/>
      <c r="Q2402"/>
      <c r="R2402"/>
      <c r="S2402"/>
      <c r="T2402"/>
      <c r="U2402"/>
      <c r="V2402"/>
      <c r="W2402"/>
      <c r="X2402"/>
      <c r="Y2402"/>
      <c r="Z2402"/>
      <c r="AA2402"/>
      <c r="AB2402"/>
      <c r="AC2402"/>
      <c r="AD2402"/>
      <c r="AE2402"/>
      <c r="AF2402"/>
      <c r="AG2402"/>
      <c r="AH2402"/>
      <c r="AI2402"/>
      <c r="AJ2402"/>
      <c r="AK2402"/>
      <c r="AL2402"/>
      <c r="AM2402"/>
      <c r="AN2402"/>
      <c r="AO2402"/>
      <c r="AP2402"/>
    </row>
    <row r="2403" spans="1:42" s="93" customFormat="1">
      <c r="A2403"/>
      <c r="B2403"/>
      <c r="C2403"/>
      <c r="E2403" s="95"/>
      <c r="F2403" s="95"/>
      <c r="G2403" s="94"/>
      <c r="H2403" s="94"/>
      <c r="I2403" s="125"/>
      <c r="L2403"/>
      <c r="M2403"/>
      <c r="N2403"/>
      <c r="O2403"/>
      <c r="P2403"/>
      <c r="Q2403"/>
      <c r="R2403"/>
      <c r="S2403"/>
      <c r="T2403"/>
      <c r="U2403"/>
      <c r="V2403"/>
      <c r="W2403"/>
      <c r="X2403"/>
      <c r="Y2403"/>
      <c r="Z2403"/>
      <c r="AA2403"/>
      <c r="AB2403"/>
      <c r="AC2403"/>
      <c r="AD2403"/>
      <c r="AE2403"/>
      <c r="AF2403"/>
      <c r="AG2403"/>
      <c r="AH2403"/>
      <c r="AI2403"/>
      <c r="AJ2403"/>
      <c r="AK2403"/>
      <c r="AL2403"/>
      <c r="AM2403"/>
      <c r="AN2403"/>
      <c r="AO2403"/>
      <c r="AP2403"/>
    </row>
    <row r="2404" spans="1:42" s="93" customFormat="1">
      <c r="A2404"/>
      <c r="B2404"/>
      <c r="C2404"/>
      <c r="E2404" s="95"/>
      <c r="F2404" s="95"/>
      <c r="G2404" s="94"/>
      <c r="H2404" s="94"/>
      <c r="I2404" s="125"/>
      <c r="L2404"/>
      <c r="M2404"/>
      <c r="N2404"/>
      <c r="O2404"/>
      <c r="P2404"/>
      <c r="Q2404"/>
      <c r="R2404"/>
      <c r="S2404"/>
      <c r="T2404"/>
      <c r="U2404"/>
      <c r="V2404"/>
      <c r="W2404"/>
      <c r="X2404"/>
      <c r="Y2404"/>
      <c r="Z2404"/>
      <c r="AA2404"/>
      <c r="AB2404"/>
      <c r="AC2404"/>
      <c r="AD2404"/>
      <c r="AE2404"/>
      <c r="AF2404"/>
      <c r="AG2404"/>
      <c r="AH2404"/>
      <c r="AI2404"/>
      <c r="AJ2404"/>
      <c r="AK2404"/>
      <c r="AL2404"/>
      <c r="AM2404"/>
      <c r="AN2404"/>
      <c r="AO2404"/>
      <c r="AP2404"/>
    </row>
    <row r="2405" spans="1:42" s="93" customFormat="1">
      <c r="A2405"/>
      <c r="B2405"/>
      <c r="C2405"/>
      <c r="E2405" s="95"/>
      <c r="F2405" s="95"/>
      <c r="G2405" s="94"/>
      <c r="H2405" s="94"/>
      <c r="I2405" s="125"/>
      <c r="L2405"/>
      <c r="M2405"/>
      <c r="N2405"/>
      <c r="O2405"/>
      <c r="P2405"/>
      <c r="Q2405"/>
      <c r="R2405"/>
      <c r="S2405"/>
      <c r="T2405"/>
      <c r="U2405"/>
      <c r="V2405"/>
      <c r="W2405"/>
      <c r="X2405"/>
      <c r="Y2405"/>
      <c r="Z2405"/>
      <c r="AA2405"/>
      <c r="AB2405"/>
      <c r="AC2405"/>
      <c r="AD2405"/>
      <c r="AE2405"/>
      <c r="AF2405"/>
      <c r="AG2405"/>
      <c r="AH2405"/>
      <c r="AI2405"/>
      <c r="AJ2405"/>
      <c r="AK2405"/>
      <c r="AL2405"/>
      <c r="AM2405"/>
      <c r="AN2405"/>
      <c r="AO2405"/>
      <c r="AP2405"/>
    </row>
    <row r="2406" spans="1:42" s="93" customFormat="1">
      <c r="A2406"/>
      <c r="B2406"/>
      <c r="C2406"/>
      <c r="E2406" s="95"/>
      <c r="F2406" s="95"/>
      <c r="G2406" s="94"/>
      <c r="H2406" s="94"/>
      <c r="I2406" s="125"/>
      <c r="L2406"/>
      <c r="M2406"/>
      <c r="N2406"/>
      <c r="O2406"/>
      <c r="P2406"/>
      <c r="Q2406"/>
      <c r="R2406"/>
      <c r="S2406"/>
      <c r="T2406"/>
      <c r="U2406"/>
      <c r="V2406"/>
      <c r="W2406"/>
      <c r="X2406"/>
      <c r="Y2406"/>
      <c r="Z2406"/>
      <c r="AA2406"/>
      <c r="AB2406"/>
      <c r="AC2406"/>
      <c r="AD2406"/>
      <c r="AE2406"/>
      <c r="AF2406"/>
      <c r="AG2406"/>
      <c r="AH2406"/>
      <c r="AI2406"/>
      <c r="AJ2406"/>
      <c r="AK2406"/>
      <c r="AL2406"/>
      <c r="AM2406"/>
      <c r="AN2406"/>
      <c r="AO2406"/>
      <c r="AP2406"/>
    </row>
    <row r="2407" spans="1:42" s="93" customFormat="1">
      <c r="A2407"/>
      <c r="B2407"/>
      <c r="C2407"/>
      <c r="E2407" s="95"/>
      <c r="F2407" s="95"/>
      <c r="G2407" s="94"/>
      <c r="H2407" s="94"/>
      <c r="I2407" s="125"/>
      <c r="L2407"/>
      <c r="M2407"/>
      <c r="N2407"/>
      <c r="O2407"/>
      <c r="P2407"/>
      <c r="Q2407"/>
      <c r="R2407"/>
      <c r="S2407"/>
      <c r="T2407"/>
      <c r="U2407"/>
      <c r="V2407"/>
      <c r="W2407"/>
      <c r="X2407"/>
      <c r="Y2407"/>
      <c r="Z2407"/>
      <c r="AA2407"/>
      <c r="AB2407"/>
      <c r="AC2407"/>
      <c r="AD2407"/>
      <c r="AE2407"/>
      <c r="AF2407"/>
      <c r="AG2407"/>
      <c r="AH2407"/>
      <c r="AI2407"/>
      <c r="AJ2407"/>
      <c r="AK2407"/>
      <c r="AL2407"/>
      <c r="AM2407"/>
      <c r="AN2407"/>
      <c r="AO2407"/>
      <c r="AP2407"/>
    </row>
    <row r="2408" spans="1:42" s="93" customFormat="1">
      <c r="A2408"/>
      <c r="B2408"/>
      <c r="C2408"/>
      <c r="E2408" s="95"/>
      <c r="F2408" s="95"/>
      <c r="G2408" s="94"/>
      <c r="H2408" s="94"/>
      <c r="I2408" s="125"/>
      <c r="L2408"/>
      <c r="M2408"/>
      <c r="N2408"/>
      <c r="O2408"/>
      <c r="P2408"/>
      <c r="Q2408"/>
      <c r="R2408"/>
      <c r="S2408"/>
      <c r="T2408"/>
      <c r="U2408"/>
      <c r="V2408"/>
      <c r="W2408"/>
      <c r="X2408"/>
      <c r="Y2408"/>
      <c r="Z2408"/>
      <c r="AA2408"/>
      <c r="AB2408"/>
      <c r="AC2408"/>
      <c r="AD2408"/>
      <c r="AE2408"/>
      <c r="AF2408"/>
      <c r="AG2408"/>
      <c r="AH2408"/>
      <c r="AI2408"/>
      <c r="AJ2408"/>
      <c r="AK2408"/>
      <c r="AL2408"/>
      <c r="AM2408"/>
      <c r="AN2408"/>
      <c r="AO2408"/>
      <c r="AP2408"/>
    </row>
    <row r="2409" spans="1:42" s="93" customFormat="1">
      <c r="A2409"/>
      <c r="B2409"/>
      <c r="C2409"/>
      <c r="E2409" s="95"/>
      <c r="F2409" s="95"/>
      <c r="G2409" s="94"/>
      <c r="H2409" s="94"/>
      <c r="I2409" s="125"/>
      <c r="L2409"/>
      <c r="M2409"/>
      <c r="N2409"/>
      <c r="O2409"/>
      <c r="P2409"/>
      <c r="Q2409"/>
      <c r="R2409"/>
      <c r="S2409"/>
      <c r="T2409"/>
      <c r="U2409"/>
      <c r="V2409"/>
      <c r="W2409"/>
      <c r="X2409"/>
      <c r="Y2409"/>
      <c r="Z2409"/>
      <c r="AA2409"/>
      <c r="AB2409"/>
      <c r="AC2409"/>
      <c r="AD2409"/>
      <c r="AE2409"/>
      <c r="AF2409"/>
      <c r="AG2409"/>
      <c r="AH2409"/>
      <c r="AI2409"/>
      <c r="AJ2409"/>
      <c r="AK2409"/>
      <c r="AL2409"/>
      <c r="AM2409"/>
      <c r="AN2409"/>
      <c r="AO2409"/>
      <c r="AP2409"/>
    </row>
    <row r="2410" spans="1:42" s="93" customFormat="1">
      <c r="A2410"/>
      <c r="B2410"/>
      <c r="C2410"/>
      <c r="E2410" s="95"/>
      <c r="F2410" s="95"/>
      <c r="G2410" s="94"/>
      <c r="H2410" s="94"/>
      <c r="I2410" s="125"/>
      <c r="L2410"/>
      <c r="M2410"/>
      <c r="N2410"/>
      <c r="O2410"/>
      <c r="P2410"/>
      <c r="Q2410"/>
      <c r="R2410"/>
      <c r="S2410"/>
      <c r="T2410"/>
      <c r="U2410"/>
      <c r="V2410"/>
      <c r="W2410"/>
      <c r="X2410"/>
      <c r="Y2410"/>
      <c r="Z2410"/>
      <c r="AA2410"/>
      <c r="AB2410"/>
      <c r="AC2410"/>
      <c r="AD2410"/>
      <c r="AE2410"/>
      <c r="AF2410"/>
      <c r="AG2410"/>
      <c r="AH2410"/>
      <c r="AI2410"/>
      <c r="AJ2410"/>
      <c r="AK2410"/>
      <c r="AL2410"/>
      <c r="AM2410"/>
      <c r="AN2410"/>
      <c r="AO2410"/>
      <c r="AP2410"/>
    </row>
    <row r="2411" spans="1:42" s="93" customFormat="1">
      <c r="A2411"/>
      <c r="B2411"/>
      <c r="C2411"/>
      <c r="E2411" s="95"/>
      <c r="F2411" s="95"/>
      <c r="G2411" s="94"/>
      <c r="H2411" s="94"/>
      <c r="I2411" s="125"/>
      <c r="L2411"/>
      <c r="M2411"/>
      <c r="N2411"/>
      <c r="O2411"/>
      <c r="P2411"/>
      <c r="Q2411"/>
      <c r="R2411"/>
      <c r="S2411"/>
      <c r="T2411"/>
      <c r="U2411"/>
      <c r="V2411"/>
      <c r="W2411"/>
      <c r="X2411"/>
      <c r="Y2411"/>
      <c r="Z2411"/>
      <c r="AA2411"/>
      <c r="AB2411"/>
      <c r="AC2411"/>
      <c r="AD2411"/>
      <c r="AE2411"/>
      <c r="AF2411"/>
      <c r="AG2411"/>
      <c r="AH2411"/>
      <c r="AI2411"/>
      <c r="AJ2411"/>
      <c r="AK2411"/>
      <c r="AL2411"/>
      <c r="AM2411"/>
      <c r="AN2411"/>
      <c r="AO2411"/>
      <c r="AP2411"/>
    </row>
    <row r="2412" spans="1:42" s="93" customFormat="1">
      <c r="A2412"/>
      <c r="B2412"/>
      <c r="C2412"/>
      <c r="E2412" s="95"/>
      <c r="F2412" s="95"/>
      <c r="G2412" s="94"/>
      <c r="H2412" s="94"/>
      <c r="I2412" s="125"/>
      <c r="L2412"/>
      <c r="M2412"/>
      <c r="N2412"/>
      <c r="O2412"/>
      <c r="P2412"/>
      <c r="Q2412"/>
      <c r="R2412"/>
      <c r="S2412"/>
      <c r="T2412"/>
      <c r="U2412"/>
      <c r="V2412"/>
      <c r="W2412"/>
      <c r="X2412"/>
      <c r="Y2412"/>
      <c r="Z2412"/>
      <c r="AA2412"/>
      <c r="AB2412"/>
      <c r="AC2412"/>
      <c r="AD2412"/>
      <c r="AE2412"/>
      <c r="AF2412"/>
      <c r="AG2412"/>
      <c r="AH2412"/>
      <c r="AI2412"/>
      <c r="AJ2412"/>
      <c r="AK2412"/>
      <c r="AL2412"/>
      <c r="AM2412"/>
      <c r="AN2412"/>
      <c r="AO2412"/>
      <c r="AP2412"/>
    </row>
    <row r="2413" spans="1:42" s="93" customFormat="1">
      <c r="A2413"/>
      <c r="B2413"/>
      <c r="C2413"/>
      <c r="E2413" s="95"/>
      <c r="F2413" s="95"/>
      <c r="G2413" s="94"/>
      <c r="H2413" s="94"/>
      <c r="I2413" s="125"/>
      <c r="L2413"/>
      <c r="M2413"/>
      <c r="N2413"/>
      <c r="O2413"/>
      <c r="P2413"/>
      <c r="Q2413"/>
      <c r="R2413"/>
      <c r="S2413"/>
      <c r="T2413"/>
      <c r="U2413"/>
      <c r="V2413"/>
      <c r="W2413"/>
      <c r="X2413"/>
      <c r="Y2413"/>
      <c r="Z2413"/>
      <c r="AA2413"/>
      <c r="AB2413"/>
      <c r="AC2413"/>
      <c r="AD2413"/>
      <c r="AE2413"/>
      <c r="AF2413"/>
      <c r="AG2413"/>
      <c r="AH2413"/>
      <c r="AI2413"/>
      <c r="AJ2413"/>
      <c r="AK2413"/>
      <c r="AL2413"/>
      <c r="AM2413"/>
      <c r="AN2413"/>
      <c r="AO2413"/>
      <c r="AP2413"/>
    </row>
    <row r="2414" spans="1:42" s="93" customFormat="1">
      <c r="A2414"/>
      <c r="B2414"/>
      <c r="C2414"/>
      <c r="E2414" s="95"/>
      <c r="F2414" s="95"/>
      <c r="G2414" s="94"/>
      <c r="H2414" s="94"/>
      <c r="I2414" s="125"/>
      <c r="L2414"/>
      <c r="M2414"/>
      <c r="N2414"/>
      <c r="O2414"/>
      <c r="P2414"/>
      <c r="Q2414"/>
      <c r="R2414"/>
      <c r="S2414"/>
      <c r="T2414"/>
      <c r="U2414"/>
      <c r="V2414"/>
      <c r="W2414"/>
      <c r="X2414"/>
      <c r="Y2414"/>
      <c r="Z2414"/>
      <c r="AA2414"/>
      <c r="AB2414"/>
      <c r="AC2414"/>
      <c r="AD2414"/>
      <c r="AE2414"/>
      <c r="AF2414"/>
      <c r="AG2414"/>
      <c r="AH2414"/>
      <c r="AI2414"/>
      <c r="AJ2414"/>
      <c r="AK2414"/>
      <c r="AL2414"/>
      <c r="AM2414"/>
      <c r="AN2414"/>
      <c r="AO2414"/>
      <c r="AP2414"/>
    </row>
    <row r="2415" spans="1:42" s="93" customFormat="1">
      <c r="A2415"/>
      <c r="B2415"/>
      <c r="C2415"/>
      <c r="E2415" s="95"/>
      <c r="F2415" s="95"/>
      <c r="G2415" s="94"/>
      <c r="H2415" s="94"/>
      <c r="I2415" s="125"/>
      <c r="L2415"/>
      <c r="M2415"/>
      <c r="N2415"/>
      <c r="O2415"/>
      <c r="P2415"/>
      <c r="Q2415"/>
      <c r="R2415"/>
      <c r="S2415"/>
      <c r="T2415"/>
      <c r="U2415"/>
      <c r="V2415"/>
      <c r="W2415"/>
      <c r="X2415"/>
      <c r="Y2415"/>
      <c r="Z2415"/>
      <c r="AA2415"/>
      <c r="AB2415"/>
      <c r="AC2415"/>
      <c r="AD2415"/>
      <c r="AE2415"/>
      <c r="AF2415"/>
      <c r="AG2415"/>
      <c r="AH2415"/>
      <c r="AI2415"/>
      <c r="AJ2415"/>
      <c r="AK2415"/>
      <c r="AL2415"/>
      <c r="AM2415"/>
      <c r="AN2415"/>
      <c r="AO2415"/>
      <c r="AP2415"/>
    </row>
    <row r="2416" spans="1:42" s="93" customFormat="1">
      <c r="A2416"/>
      <c r="B2416"/>
      <c r="C2416"/>
      <c r="E2416" s="95"/>
      <c r="F2416" s="95"/>
      <c r="G2416" s="94"/>
      <c r="H2416" s="94"/>
      <c r="I2416" s="125"/>
      <c r="L2416"/>
      <c r="M2416"/>
      <c r="N2416"/>
      <c r="O2416"/>
      <c r="P2416"/>
      <c r="Q2416"/>
      <c r="R2416"/>
      <c r="S2416"/>
      <c r="T2416"/>
      <c r="U2416"/>
      <c r="V2416"/>
      <c r="W2416"/>
      <c r="X2416"/>
      <c r="Y2416"/>
      <c r="Z2416"/>
      <c r="AA2416"/>
      <c r="AB2416"/>
      <c r="AC2416"/>
      <c r="AD2416"/>
      <c r="AE2416"/>
      <c r="AF2416"/>
      <c r="AG2416"/>
      <c r="AH2416"/>
      <c r="AI2416"/>
      <c r="AJ2416"/>
      <c r="AK2416"/>
      <c r="AL2416"/>
      <c r="AM2416"/>
      <c r="AN2416"/>
      <c r="AO2416"/>
      <c r="AP2416"/>
    </row>
    <row r="2417" spans="1:42" s="93" customFormat="1">
      <c r="A2417"/>
      <c r="B2417"/>
      <c r="C2417"/>
      <c r="E2417" s="95"/>
      <c r="F2417" s="95"/>
      <c r="G2417" s="94"/>
      <c r="H2417" s="94"/>
      <c r="I2417" s="125"/>
      <c r="L2417"/>
      <c r="M2417"/>
      <c r="N2417"/>
      <c r="O2417"/>
      <c r="P2417"/>
      <c r="Q2417"/>
      <c r="R2417"/>
      <c r="S2417"/>
      <c r="T2417"/>
      <c r="U2417"/>
      <c r="V2417"/>
      <c r="W2417"/>
      <c r="X2417"/>
      <c r="Y2417"/>
      <c r="Z2417"/>
      <c r="AA2417"/>
      <c r="AB2417"/>
      <c r="AC2417"/>
      <c r="AD2417"/>
      <c r="AE2417"/>
      <c r="AF2417"/>
      <c r="AG2417"/>
      <c r="AH2417"/>
      <c r="AI2417"/>
      <c r="AJ2417"/>
      <c r="AK2417"/>
      <c r="AL2417"/>
      <c r="AM2417"/>
      <c r="AN2417"/>
      <c r="AO2417"/>
      <c r="AP2417"/>
    </row>
    <row r="2418" spans="1:42" s="93" customFormat="1">
      <c r="A2418"/>
      <c r="B2418"/>
      <c r="C2418"/>
      <c r="E2418" s="95"/>
      <c r="F2418" s="95"/>
      <c r="G2418" s="94"/>
      <c r="H2418" s="94"/>
      <c r="I2418" s="125"/>
      <c r="L2418"/>
      <c r="M2418"/>
      <c r="N2418"/>
      <c r="O2418"/>
      <c r="P2418"/>
      <c r="Q2418"/>
      <c r="R2418"/>
      <c r="S2418"/>
      <c r="T2418"/>
      <c r="U2418"/>
      <c r="V2418"/>
      <c r="W2418"/>
      <c r="X2418"/>
      <c r="Y2418"/>
      <c r="Z2418"/>
      <c r="AA2418"/>
      <c r="AB2418"/>
      <c r="AC2418"/>
      <c r="AD2418"/>
      <c r="AE2418"/>
      <c r="AF2418"/>
      <c r="AG2418"/>
      <c r="AH2418"/>
      <c r="AI2418"/>
      <c r="AJ2418"/>
      <c r="AK2418"/>
      <c r="AL2418"/>
      <c r="AM2418"/>
      <c r="AN2418"/>
      <c r="AO2418"/>
      <c r="AP2418"/>
    </row>
    <row r="2419" spans="1:42" s="93" customFormat="1">
      <c r="A2419"/>
      <c r="B2419"/>
      <c r="C2419"/>
      <c r="E2419" s="95"/>
      <c r="F2419" s="95"/>
      <c r="G2419" s="94"/>
      <c r="H2419" s="94"/>
      <c r="I2419" s="125"/>
      <c r="L2419"/>
      <c r="M2419"/>
      <c r="N2419"/>
      <c r="O2419"/>
      <c r="P2419"/>
      <c r="Q2419"/>
      <c r="R2419"/>
      <c r="S2419"/>
      <c r="T2419"/>
      <c r="U2419"/>
      <c r="V2419"/>
      <c r="W2419"/>
      <c r="X2419"/>
      <c r="Y2419"/>
      <c r="Z2419"/>
      <c r="AA2419"/>
      <c r="AB2419"/>
      <c r="AC2419"/>
      <c r="AD2419"/>
      <c r="AE2419"/>
      <c r="AF2419"/>
      <c r="AG2419"/>
      <c r="AH2419"/>
      <c r="AI2419"/>
      <c r="AJ2419"/>
      <c r="AK2419"/>
      <c r="AL2419"/>
      <c r="AM2419"/>
      <c r="AN2419"/>
      <c r="AO2419"/>
      <c r="AP2419"/>
    </row>
    <row r="2420" spans="1:42" s="93" customFormat="1">
      <c r="A2420"/>
      <c r="B2420"/>
      <c r="C2420"/>
      <c r="E2420" s="95"/>
      <c r="F2420" s="95"/>
      <c r="G2420" s="94"/>
      <c r="H2420" s="94"/>
      <c r="I2420" s="125"/>
      <c r="L2420"/>
      <c r="M2420"/>
      <c r="N2420"/>
      <c r="O2420"/>
      <c r="P2420"/>
      <c r="Q2420"/>
      <c r="R2420"/>
      <c r="S2420"/>
      <c r="T2420"/>
      <c r="U2420"/>
      <c r="V2420"/>
      <c r="W2420"/>
      <c r="X2420"/>
      <c r="Y2420"/>
      <c r="Z2420"/>
      <c r="AA2420"/>
      <c r="AB2420"/>
      <c r="AC2420"/>
      <c r="AD2420"/>
      <c r="AE2420"/>
      <c r="AF2420"/>
      <c r="AG2420"/>
      <c r="AH2420"/>
      <c r="AI2420"/>
      <c r="AJ2420"/>
      <c r="AK2420"/>
      <c r="AL2420"/>
      <c r="AM2420"/>
      <c r="AN2420"/>
      <c r="AO2420"/>
      <c r="AP2420"/>
    </row>
    <row r="2421" spans="1:42" s="93" customFormat="1">
      <c r="A2421"/>
      <c r="B2421"/>
      <c r="C2421"/>
      <c r="E2421" s="95"/>
      <c r="F2421" s="95"/>
      <c r="G2421" s="94"/>
      <c r="H2421" s="94"/>
      <c r="I2421" s="125"/>
      <c r="L2421"/>
      <c r="M2421"/>
      <c r="N2421"/>
      <c r="O2421"/>
      <c r="P2421"/>
      <c r="Q2421"/>
      <c r="R2421"/>
      <c r="S2421"/>
      <c r="T2421"/>
      <c r="U2421"/>
      <c r="V2421"/>
      <c r="W2421"/>
      <c r="X2421"/>
      <c r="Y2421"/>
      <c r="Z2421"/>
      <c r="AA2421"/>
      <c r="AB2421"/>
      <c r="AC2421"/>
      <c r="AD2421"/>
      <c r="AE2421"/>
      <c r="AF2421"/>
      <c r="AG2421"/>
      <c r="AH2421"/>
      <c r="AI2421"/>
      <c r="AJ2421"/>
      <c r="AK2421"/>
      <c r="AL2421"/>
      <c r="AM2421"/>
      <c r="AN2421"/>
      <c r="AO2421"/>
      <c r="AP2421"/>
    </row>
    <row r="2422" spans="1:42" s="93" customFormat="1">
      <c r="A2422"/>
      <c r="B2422"/>
      <c r="C2422"/>
      <c r="E2422" s="95"/>
      <c r="F2422" s="95"/>
      <c r="G2422" s="94"/>
      <c r="H2422" s="94"/>
      <c r="I2422" s="125"/>
      <c r="L2422"/>
      <c r="M2422"/>
      <c r="N2422"/>
      <c r="O2422"/>
      <c r="P2422"/>
      <c r="Q2422"/>
      <c r="R2422"/>
      <c r="S2422"/>
      <c r="T2422"/>
      <c r="U2422"/>
      <c r="V2422"/>
      <c r="W2422"/>
      <c r="X2422"/>
      <c r="Y2422"/>
      <c r="Z2422"/>
      <c r="AA2422"/>
      <c r="AB2422"/>
      <c r="AC2422"/>
      <c r="AD2422"/>
      <c r="AE2422"/>
      <c r="AF2422"/>
      <c r="AG2422"/>
      <c r="AH2422"/>
      <c r="AI2422"/>
      <c r="AJ2422"/>
      <c r="AK2422"/>
      <c r="AL2422"/>
      <c r="AM2422"/>
      <c r="AN2422"/>
      <c r="AO2422"/>
      <c r="AP2422"/>
    </row>
    <row r="2423" spans="1:42" s="93" customFormat="1">
      <c r="A2423"/>
      <c r="B2423"/>
      <c r="C2423"/>
      <c r="E2423" s="95"/>
      <c r="F2423" s="95"/>
      <c r="G2423" s="94"/>
      <c r="H2423" s="94"/>
      <c r="I2423" s="125"/>
      <c r="L2423"/>
      <c r="M2423"/>
      <c r="N2423"/>
      <c r="O2423"/>
      <c r="P2423"/>
      <c r="Q2423"/>
      <c r="R2423"/>
      <c r="S2423"/>
      <c r="T2423"/>
      <c r="U2423"/>
      <c r="V2423"/>
      <c r="W2423"/>
      <c r="X2423"/>
      <c r="Y2423"/>
      <c r="Z2423"/>
      <c r="AA2423"/>
      <c r="AB2423"/>
      <c r="AC2423"/>
      <c r="AD2423"/>
      <c r="AE2423"/>
      <c r="AF2423"/>
      <c r="AG2423"/>
      <c r="AH2423"/>
      <c r="AI2423"/>
      <c r="AJ2423"/>
      <c r="AK2423"/>
      <c r="AL2423"/>
      <c r="AM2423"/>
      <c r="AN2423"/>
      <c r="AO2423"/>
      <c r="AP2423"/>
    </row>
    <row r="2424" spans="1:42" s="93" customFormat="1">
      <c r="A2424"/>
      <c r="B2424"/>
      <c r="C2424"/>
      <c r="E2424" s="95"/>
      <c r="F2424" s="95"/>
      <c r="G2424" s="94"/>
      <c r="H2424" s="94"/>
      <c r="I2424" s="125"/>
      <c r="L2424"/>
      <c r="M2424"/>
      <c r="N2424"/>
      <c r="O2424"/>
      <c r="P2424"/>
      <c r="Q2424"/>
      <c r="R2424"/>
      <c r="S2424"/>
      <c r="T2424"/>
      <c r="U2424"/>
      <c r="V2424"/>
      <c r="W2424"/>
      <c r="X2424"/>
      <c r="Y2424"/>
      <c r="Z2424"/>
      <c r="AA2424"/>
      <c r="AB2424"/>
      <c r="AC2424"/>
      <c r="AD2424"/>
      <c r="AE2424"/>
      <c r="AF2424"/>
      <c r="AG2424"/>
      <c r="AH2424"/>
      <c r="AI2424"/>
      <c r="AJ2424"/>
      <c r="AK2424"/>
      <c r="AL2424"/>
      <c r="AM2424"/>
      <c r="AN2424"/>
      <c r="AO2424"/>
      <c r="AP2424"/>
    </row>
    <row r="2425" spans="1:42" s="93" customFormat="1">
      <c r="A2425"/>
      <c r="B2425"/>
      <c r="C2425"/>
      <c r="E2425" s="95"/>
      <c r="F2425" s="95"/>
      <c r="G2425" s="94"/>
      <c r="H2425" s="94"/>
      <c r="I2425" s="125"/>
      <c r="L2425"/>
      <c r="M2425"/>
      <c r="N2425"/>
      <c r="O2425"/>
      <c r="P2425"/>
      <c r="Q2425"/>
      <c r="R2425"/>
      <c r="S2425"/>
      <c r="T2425"/>
      <c r="U2425"/>
      <c r="V2425"/>
      <c r="W2425"/>
      <c r="X2425"/>
      <c r="Y2425"/>
      <c r="Z2425"/>
      <c r="AA2425"/>
      <c r="AB2425"/>
      <c r="AC2425"/>
      <c r="AD2425"/>
      <c r="AE2425"/>
      <c r="AF2425"/>
      <c r="AG2425"/>
      <c r="AH2425"/>
      <c r="AI2425"/>
      <c r="AJ2425"/>
      <c r="AK2425"/>
      <c r="AL2425"/>
      <c r="AM2425"/>
      <c r="AN2425"/>
      <c r="AO2425"/>
      <c r="AP2425"/>
    </row>
    <row r="2426" spans="1:42" s="93" customFormat="1">
      <c r="A2426"/>
      <c r="B2426"/>
      <c r="C2426"/>
      <c r="E2426" s="95"/>
      <c r="F2426" s="95"/>
      <c r="G2426" s="94"/>
      <c r="H2426" s="94"/>
      <c r="I2426" s="125"/>
      <c r="L2426"/>
      <c r="M2426"/>
      <c r="N2426"/>
      <c r="O2426"/>
      <c r="P2426"/>
      <c r="Q2426"/>
      <c r="R2426"/>
      <c r="S2426"/>
      <c r="T2426"/>
      <c r="U2426"/>
      <c r="V2426"/>
      <c r="W2426"/>
      <c r="X2426"/>
      <c r="Y2426"/>
      <c r="Z2426"/>
      <c r="AA2426"/>
      <c r="AB2426"/>
      <c r="AC2426"/>
      <c r="AD2426"/>
      <c r="AE2426"/>
      <c r="AF2426"/>
      <c r="AG2426"/>
      <c r="AH2426"/>
      <c r="AI2426"/>
      <c r="AJ2426"/>
      <c r="AK2426"/>
      <c r="AL2426"/>
      <c r="AM2426"/>
      <c r="AN2426"/>
      <c r="AO2426"/>
      <c r="AP2426"/>
    </row>
    <row r="2427" spans="1:42" s="93" customFormat="1">
      <c r="A2427"/>
      <c r="B2427"/>
      <c r="C2427"/>
      <c r="E2427" s="95"/>
      <c r="F2427" s="95"/>
      <c r="G2427" s="94"/>
      <c r="H2427" s="94"/>
      <c r="I2427" s="125"/>
      <c r="L2427"/>
      <c r="M2427"/>
      <c r="N2427"/>
      <c r="O2427"/>
      <c r="P2427"/>
      <c r="Q2427"/>
      <c r="R2427"/>
      <c r="S2427"/>
      <c r="T2427"/>
      <c r="U2427"/>
      <c r="V2427"/>
      <c r="W2427"/>
      <c r="X2427"/>
      <c r="Y2427"/>
      <c r="Z2427"/>
      <c r="AA2427"/>
      <c r="AB2427"/>
      <c r="AC2427"/>
      <c r="AD2427"/>
      <c r="AE2427"/>
      <c r="AF2427"/>
      <c r="AG2427"/>
      <c r="AH2427"/>
      <c r="AI2427"/>
      <c r="AJ2427"/>
      <c r="AK2427"/>
      <c r="AL2427"/>
      <c r="AM2427"/>
      <c r="AN2427"/>
      <c r="AO2427"/>
      <c r="AP2427"/>
    </row>
    <row r="2428" spans="1:42" s="93" customFormat="1">
      <c r="A2428"/>
      <c r="B2428"/>
      <c r="C2428"/>
      <c r="E2428" s="95"/>
      <c r="F2428" s="95"/>
      <c r="G2428" s="94"/>
      <c r="H2428" s="94"/>
      <c r="I2428" s="125"/>
      <c r="L2428"/>
      <c r="M2428"/>
      <c r="N2428"/>
      <c r="O2428"/>
      <c r="P2428"/>
      <c r="Q2428"/>
      <c r="R2428"/>
      <c r="S2428"/>
      <c r="T2428"/>
      <c r="U2428"/>
      <c r="V2428"/>
      <c r="W2428"/>
      <c r="X2428"/>
      <c r="Y2428"/>
      <c r="Z2428"/>
      <c r="AA2428"/>
      <c r="AB2428"/>
      <c r="AC2428"/>
      <c r="AD2428"/>
      <c r="AE2428"/>
      <c r="AF2428"/>
      <c r="AG2428"/>
      <c r="AH2428"/>
      <c r="AI2428"/>
      <c r="AJ2428"/>
      <c r="AK2428"/>
      <c r="AL2428"/>
      <c r="AM2428"/>
      <c r="AN2428"/>
      <c r="AO2428"/>
      <c r="AP2428"/>
    </row>
    <row r="2429" spans="1:42" s="93" customFormat="1">
      <c r="A2429"/>
      <c r="B2429"/>
      <c r="C2429"/>
      <c r="E2429" s="95"/>
      <c r="F2429" s="95"/>
      <c r="G2429" s="94"/>
      <c r="H2429" s="94"/>
      <c r="I2429" s="125"/>
      <c r="L2429"/>
      <c r="M2429"/>
      <c r="N2429"/>
      <c r="O2429"/>
      <c r="P2429"/>
      <c r="Q2429"/>
      <c r="R2429"/>
      <c r="S2429"/>
      <c r="T2429"/>
      <c r="U2429"/>
      <c r="V2429"/>
      <c r="W2429"/>
      <c r="X2429"/>
      <c r="Y2429"/>
      <c r="Z2429"/>
      <c r="AA2429"/>
      <c r="AB2429"/>
      <c r="AC2429"/>
      <c r="AD2429"/>
      <c r="AE2429"/>
      <c r="AF2429"/>
      <c r="AG2429"/>
      <c r="AH2429"/>
      <c r="AI2429"/>
      <c r="AJ2429"/>
      <c r="AK2429"/>
      <c r="AL2429"/>
      <c r="AM2429"/>
      <c r="AN2429"/>
      <c r="AO2429"/>
      <c r="AP2429"/>
    </row>
    <row r="2430" spans="1:42" s="93" customFormat="1">
      <c r="A2430"/>
      <c r="B2430"/>
      <c r="C2430"/>
      <c r="E2430" s="95"/>
      <c r="F2430" s="95"/>
      <c r="G2430" s="94"/>
      <c r="H2430" s="94"/>
      <c r="I2430" s="125"/>
      <c r="L2430"/>
      <c r="M2430"/>
      <c r="N2430"/>
      <c r="O2430"/>
      <c r="P2430"/>
      <c r="Q2430"/>
      <c r="R2430"/>
      <c r="S2430"/>
      <c r="T2430"/>
      <c r="U2430"/>
      <c r="V2430"/>
      <c r="W2430"/>
      <c r="X2430"/>
      <c r="Y2430"/>
      <c r="Z2430"/>
      <c r="AA2430"/>
      <c r="AB2430"/>
      <c r="AC2430"/>
      <c r="AD2430"/>
      <c r="AE2430"/>
      <c r="AF2430"/>
      <c r="AG2430"/>
      <c r="AH2430"/>
      <c r="AI2430"/>
      <c r="AJ2430"/>
      <c r="AK2430"/>
      <c r="AL2430"/>
      <c r="AM2430"/>
      <c r="AN2430"/>
      <c r="AO2430"/>
      <c r="AP2430"/>
    </row>
    <row r="2431" spans="1:42" s="93" customFormat="1">
      <c r="A2431"/>
      <c r="B2431"/>
      <c r="C2431"/>
      <c r="E2431" s="95"/>
      <c r="F2431" s="95"/>
      <c r="G2431" s="94"/>
      <c r="H2431" s="94"/>
      <c r="I2431" s="125"/>
      <c r="L2431"/>
      <c r="M2431"/>
      <c r="N2431"/>
      <c r="O2431"/>
      <c r="P2431"/>
      <c r="Q2431"/>
      <c r="R2431"/>
      <c r="S2431"/>
      <c r="T2431"/>
      <c r="U2431"/>
      <c r="V2431"/>
      <c r="W2431"/>
      <c r="X2431"/>
      <c r="Y2431"/>
      <c r="Z2431"/>
      <c r="AA2431"/>
      <c r="AB2431"/>
      <c r="AC2431"/>
      <c r="AD2431"/>
      <c r="AE2431"/>
      <c r="AF2431"/>
      <c r="AG2431"/>
      <c r="AH2431"/>
      <c r="AI2431"/>
      <c r="AJ2431"/>
      <c r="AK2431"/>
      <c r="AL2431"/>
      <c r="AM2431"/>
      <c r="AN2431"/>
      <c r="AO2431"/>
      <c r="AP2431"/>
    </row>
    <row r="2432" spans="1:42" s="93" customFormat="1">
      <c r="A2432"/>
      <c r="B2432"/>
      <c r="C2432"/>
      <c r="E2432" s="95"/>
      <c r="F2432" s="95"/>
      <c r="G2432" s="94"/>
      <c r="H2432" s="94"/>
      <c r="I2432" s="125"/>
      <c r="L2432"/>
      <c r="M2432"/>
      <c r="N2432"/>
      <c r="O2432"/>
      <c r="P2432"/>
      <c r="Q2432"/>
      <c r="R2432"/>
      <c r="S2432"/>
      <c r="T2432"/>
      <c r="U2432"/>
      <c r="V2432"/>
      <c r="W2432"/>
      <c r="X2432"/>
      <c r="Y2432"/>
      <c r="Z2432"/>
      <c r="AA2432"/>
      <c r="AB2432"/>
      <c r="AC2432"/>
      <c r="AD2432"/>
      <c r="AE2432"/>
      <c r="AF2432"/>
      <c r="AG2432"/>
      <c r="AH2432"/>
      <c r="AI2432"/>
      <c r="AJ2432"/>
      <c r="AK2432"/>
      <c r="AL2432"/>
      <c r="AM2432"/>
      <c r="AN2432"/>
      <c r="AO2432"/>
      <c r="AP2432"/>
    </row>
    <row r="2433" spans="1:42" s="93" customFormat="1">
      <c r="A2433"/>
      <c r="B2433"/>
      <c r="C2433"/>
      <c r="E2433" s="95"/>
      <c r="F2433" s="95"/>
      <c r="G2433" s="94"/>
      <c r="H2433" s="94"/>
      <c r="I2433" s="125"/>
      <c r="L2433"/>
      <c r="M2433"/>
      <c r="N2433"/>
      <c r="O2433"/>
      <c r="P2433"/>
      <c r="Q2433"/>
      <c r="R2433"/>
      <c r="S2433"/>
      <c r="T2433"/>
      <c r="U2433"/>
      <c r="V2433"/>
      <c r="W2433"/>
      <c r="X2433"/>
      <c r="Y2433"/>
      <c r="Z2433"/>
      <c r="AA2433"/>
      <c r="AB2433"/>
      <c r="AC2433"/>
      <c r="AD2433"/>
      <c r="AE2433"/>
      <c r="AF2433"/>
      <c r="AG2433"/>
      <c r="AH2433"/>
      <c r="AI2433"/>
      <c r="AJ2433"/>
      <c r="AK2433"/>
      <c r="AL2433"/>
      <c r="AM2433"/>
      <c r="AN2433"/>
      <c r="AO2433"/>
      <c r="AP2433"/>
    </row>
    <row r="2434" spans="1:42" s="93" customFormat="1">
      <c r="A2434"/>
      <c r="B2434"/>
      <c r="C2434"/>
      <c r="E2434" s="95"/>
      <c r="F2434" s="95"/>
      <c r="G2434" s="94"/>
      <c r="H2434" s="94"/>
      <c r="I2434" s="125"/>
      <c r="L2434"/>
      <c r="M2434"/>
      <c r="N2434"/>
      <c r="O2434"/>
      <c r="P2434"/>
      <c r="Q2434"/>
      <c r="R2434"/>
      <c r="S2434"/>
      <c r="T2434"/>
      <c r="U2434"/>
      <c r="V2434"/>
      <c r="W2434"/>
      <c r="X2434"/>
      <c r="Y2434"/>
      <c r="Z2434"/>
      <c r="AA2434"/>
      <c r="AB2434"/>
      <c r="AC2434"/>
      <c r="AD2434"/>
      <c r="AE2434"/>
      <c r="AF2434"/>
      <c r="AG2434"/>
      <c r="AH2434"/>
      <c r="AI2434"/>
      <c r="AJ2434"/>
      <c r="AK2434"/>
      <c r="AL2434"/>
      <c r="AM2434"/>
      <c r="AN2434"/>
      <c r="AO2434"/>
      <c r="AP2434"/>
    </row>
    <row r="2435" spans="1:42" s="93" customFormat="1">
      <c r="A2435"/>
      <c r="B2435"/>
      <c r="C2435"/>
      <c r="E2435" s="95"/>
      <c r="F2435" s="95"/>
      <c r="G2435" s="94"/>
      <c r="H2435" s="94"/>
      <c r="I2435" s="125"/>
      <c r="L2435"/>
      <c r="M2435"/>
      <c r="N2435"/>
      <c r="O2435"/>
      <c r="P2435"/>
      <c r="Q2435"/>
      <c r="R2435"/>
      <c r="S2435"/>
      <c r="T2435"/>
      <c r="U2435"/>
      <c r="V2435"/>
      <c r="W2435"/>
      <c r="X2435"/>
      <c r="Y2435"/>
      <c r="Z2435"/>
      <c r="AA2435"/>
      <c r="AB2435"/>
      <c r="AC2435"/>
      <c r="AD2435"/>
      <c r="AE2435"/>
      <c r="AF2435"/>
      <c r="AG2435"/>
      <c r="AH2435"/>
      <c r="AI2435"/>
      <c r="AJ2435"/>
      <c r="AK2435"/>
      <c r="AL2435"/>
      <c r="AM2435"/>
      <c r="AN2435"/>
      <c r="AO2435"/>
      <c r="AP2435"/>
    </row>
    <row r="2436" spans="1:42" s="93" customFormat="1">
      <c r="A2436"/>
      <c r="B2436"/>
      <c r="C2436"/>
      <c r="E2436" s="95"/>
      <c r="F2436" s="95"/>
      <c r="G2436" s="94"/>
      <c r="H2436" s="94"/>
      <c r="I2436" s="125"/>
      <c r="L2436"/>
      <c r="M2436"/>
      <c r="N2436"/>
      <c r="O2436"/>
      <c r="P2436"/>
      <c r="Q2436"/>
      <c r="R2436"/>
      <c r="S2436"/>
      <c r="T2436"/>
      <c r="U2436"/>
      <c r="V2436"/>
      <c r="W2436"/>
      <c r="X2436"/>
      <c r="Y2436"/>
      <c r="Z2436"/>
      <c r="AA2436"/>
      <c r="AB2436"/>
      <c r="AC2436"/>
      <c r="AD2436"/>
      <c r="AE2436"/>
      <c r="AF2436"/>
      <c r="AG2436"/>
      <c r="AH2436"/>
      <c r="AI2436"/>
      <c r="AJ2436"/>
      <c r="AK2436"/>
      <c r="AL2436"/>
      <c r="AM2436"/>
      <c r="AN2436"/>
      <c r="AO2436"/>
      <c r="AP2436"/>
    </row>
    <row r="2437" spans="1:42" s="93" customFormat="1">
      <c r="A2437"/>
      <c r="B2437"/>
      <c r="C2437"/>
      <c r="E2437" s="95"/>
      <c r="F2437" s="95"/>
      <c r="G2437" s="94"/>
      <c r="H2437" s="94"/>
      <c r="I2437" s="125"/>
      <c r="L2437"/>
      <c r="M2437"/>
      <c r="N2437"/>
      <c r="O2437"/>
      <c r="P2437"/>
      <c r="Q2437"/>
      <c r="R2437"/>
      <c r="S2437"/>
      <c r="T2437"/>
      <c r="U2437"/>
      <c r="V2437"/>
      <c r="W2437"/>
      <c r="X2437"/>
      <c r="Y2437"/>
      <c r="Z2437"/>
      <c r="AA2437"/>
      <c r="AB2437"/>
      <c r="AC2437"/>
      <c r="AD2437"/>
      <c r="AE2437"/>
      <c r="AF2437"/>
      <c r="AG2437"/>
      <c r="AH2437"/>
      <c r="AI2437"/>
      <c r="AJ2437"/>
      <c r="AK2437"/>
      <c r="AL2437"/>
      <c r="AM2437"/>
      <c r="AN2437"/>
      <c r="AO2437"/>
      <c r="AP2437"/>
    </row>
    <row r="2438" spans="1:42" s="93" customFormat="1">
      <c r="A2438"/>
      <c r="B2438"/>
      <c r="C2438"/>
      <c r="E2438" s="95"/>
      <c r="F2438" s="95"/>
      <c r="G2438" s="94"/>
      <c r="H2438" s="94"/>
      <c r="I2438" s="125"/>
      <c r="L2438"/>
      <c r="M2438"/>
      <c r="N2438"/>
      <c r="O2438"/>
      <c r="P2438"/>
      <c r="Q2438"/>
      <c r="R2438"/>
      <c r="S2438"/>
      <c r="T2438"/>
      <c r="U2438"/>
      <c r="V2438"/>
      <c r="W2438"/>
      <c r="X2438"/>
      <c r="Y2438"/>
      <c r="Z2438"/>
      <c r="AA2438"/>
      <c r="AB2438"/>
      <c r="AC2438"/>
      <c r="AD2438"/>
      <c r="AE2438"/>
      <c r="AF2438"/>
      <c r="AG2438"/>
      <c r="AH2438"/>
      <c r="AI2438"/>
      <c r="AJ2438"/>
      <c r="AK2438"/>
      <c r="AL2438"/>
      <c r="AM2438"/>
      <c r="AN2438"/>
      <c r="AO2438"/>
      <c r="AP2438"/>
    </row>
    <row r="2439" spans="1:42" s="93" customFormat="1">
      <c r="A2439"/>
      <c r="B2439"/>
      <c r="C2439"/>
      <c r="E2439" s="95"/>
      <c r="F2439" s="95"/>
      <c r="G2439" s="94"/>
      <c r="H2439" s="94"/>
      <c r="I2439" s="125"/>
      <c r="L2439"/>
      <c r="M2439"/>
      <c r="N2439"/>
      <c r="O2439"/>
      <c r="P2439"/>
      <c r="Q2439"/>
      <c r="R2439"/>
      <c r="S2439"/>
      <c r="T2439"/>
      <c r="U2439"/>
      <c r="V2439"/>
      <c r="W2439"/>
      <c r="X2439"/>
      <c r="Y2439"/>
      <c r="Z2439"/>
      <c r="AA2439"/>
      <c r="AB2439"/>
      <c r="AC2439"/>
      <c r="AD2439"/>
      <c r="AE2439"/>
      <c r="AF2439"/>
      <c r="AG2439"/>
      <c r="AH2439"/>
      <c r="AI2439"/>
      <c r="AJ2439"/>
      <c r="AK2439"/>
      <c r="AL2439"/>
      <c r="AM2439"/>
      <c r="AN2439"/>
      <c r="AO2439"/>
      <c r="AP2439"/>
    </row>
    <row r="2440" spans="1:42" s="93" customFormat="1">
      <c r="A2440"/>
      <c r="B2440"/>
      <c r="C2440"/>
      <c r="E2440" s="95"/>
      <c r="F2440" s="95"/>
      <c r="G2440" s="94"/>
      <c r="H2440" s="94"/>
      <c r="I2440" s="125"/>
      <c r="L2440"/>
      <c r="M2440"/>
      <c r="N2440"/>
      <c r="O2440"/>
      <c r="P2440"/>
      <c r="Q2440"/>
      <c r="R2440"/>
      <c r="S2440"/>
      <c r="T2440"/>
      <c r="U2440"/>
      <c r="V2440"/>
      <c r="W2440"/>
      <c r="X2440"/>
      <c r="Y2440"/>
      <c r="Z2440"/>
      <c r="AA2440"/>
      <c r="AB2440"/>
      <c r="AC2440"/>
      <c r="AD2440"/>
      <c r="AE2440"/>
      <c r="AF2440"/>
      <c r="AG2440"/>
      <c r="AH2440"/>
      <c r="AI2440"/>
      <c r="AJ2440"/>
      <c r="AK2440"/>
      <c r="AL2440"/>
      <c r="AM2440"/>
      <c r="AN2440"/>
      <c r="AO2440"/>
      <c r="AP2440"/>
    </row>
    <row r="2441" spans="1:42" s="93" customFormat="1">
      <c r="A2441"/>
      <c r="B2441"/>
      <c r="C2441"/>
      <c r="E2441" s="95"/>
      <c r="F2441" s="95"/>
      <c r="G2441" s="94"/>
      <c r="H2441" s="94"/>
      <c r="I2441" s="125"/>
      <c r="L2441"/>
      <c r="M2441"/>
      <c r="N2441"/>
      <c r="O2441"/>
      <c r="P2441"/>
      <c r="Q2441"/>
      <c r="R2441"/>
      <c r="S2441"/>
      <c r="T2441"/>
      <c r="U2441"/>
      <c r="V2441"/>
      <c r="W2441"/>
      <c r="X2441"/>
      <c r="Y2441"/>
      <c r="Z2441"/>
      <c r="AA2441"/>
      <c r="AB2441"/>
      <c r="AC2441"/>
      <c r="AD2441"/>
      <c r="AE2441"/>
      <c r="AF2441"/>
      <c r="AG2441"/>
      <c r="AH2441"/>
      <c r="AI2441"/>
      <c r="AJ2441"/>
      <c r="AK2441"/>
      <c r="AL2441"/>
      <c r="AM2441"/>
      <c r="AN2441"/>
      <c r="AO2441"/>
      <c r="AP2441"/>
    </row>
    <row r="2442" spans="1:42" s="93" customFormat="1">
      <c r="A2442"/>
      <c r="B2442"/>
      <c r="C2442"/>
      <c r="E2442" s="95"/>
      <c r="F2442" s="95"/>
      <c r="G2442" s="94"/>
      <c r="H2442" s="94"/>
      <c r="I2442" s="125"/>
      <c r="L2442"/>
      <c r="M2442"/>
      <c r="N2442"/>
      <c r="O2442"/>
      <c r="P2442"/>
      <c r="Q2442"/>
      <c r="R2442"/>
      <c r="S2442"/>
      <c r="T2442"/>
      <c r="U2442"/>
      <c r="V2442"/>
      <c r="W2442"/>
      <c r="X2442"/>
      <c r="Y2442"/>
      <c r="Z2442"/>
      <c r="AA2442"/>
      <c r="AB2442"/>
      <c r="AC2442"/>
      <c r="AD2442"/>
      <c r="AE2442"/>
      <c r="AF2442"/>
      <c r="AG2442"/>
      <c r="AH2442"/>
      <c r="AI2442"/>
      <c r="AJ2442"/>
      <c r="AK2442"/>
      <c r="AL2442"/>
      <c r="AM2442"/>
      <c r="AN2442"/>
      <c r="AO2442"/>
      <c r="AP2442"/>
    </row>
    <row r="2443" spans="1:42" s="93" customFormat="1">
      <c r="A2443"/>
      <c r="B2443"/>
      <c r="C2443"/>
      <c r="E2443" s="95"/>
      <c r="F2443" s="95"/>
      <c r="G2443" s="94"/>
      <c r="H2443" s="94"/>
      <c r="I2443" s="125"/>
      <c r="L2443"/>
      <c r="M2443"/>
      <c r="N2443"/>
      <c r="O2443"/>
      <c r="P2443"/>
      <c r="Q2443"/>
      <c r="R2443"/>
      <c r="S2443"/>
      <c r="T2443"/>
      <c r="U2443"/>
      <c r="V2443"/>
      <c r="W2443"/>
      <c r="X2443"/>
      <c r="Y2443"/>
      <c r="Z2443"/>
      <c r="AA2443"/>
      <c r="AB2443"/>
      <c r="AC2443"/>
      <c r="AD2443"/>
      <c r="AE2443"/>
      <c r="AF2443"/>
      <c r="AG2443"/>
      <c r="AH2443"/>
      <c r="AI2443"/>
      <c r="AJ2443"/>
      <c r="AK2443"/>
      <c r="AL2443"/>
      <c r="AM2443"/>
      <c r="AN2443"/>
      <c r="AO2443"/>
      <c r="AP2443"/>
    </row>
    <row r="2444" spans="1:42" s="93" customFormat="1">
      <c r="A2444"/>
      <c r="B2444"/>
      <c r="C2444"/>
      <c r="E2444" s="95"/>
      <c r="F2444" s="95"/>
      <c r="G2444" s="94"/>
      <c r="H2444" s="94"/>
      <c r="I2444" s="125"/>
      <c r="L2444"/>
      <c r="M2444"/>
      <c r="N2444"/>
      <c r="O2444"/>
      <c r="P2444"/>
      <c r="Q2444"/>
      <c r="R2444"/>
      <c r="S2444"/>
      <c r="T2444"/>
      <c r="U2444"/>
      <c r="V2444"/>
      <c r="W2444"/>
      <c r="X2444"/>
      <c r="Y2444"/>
      <c r="Z2444"/>
      <c r="AA2444"/>
      <c r="AB2444"/>
      <c r="AC2444"/>
      <c r="AD2444"/>
      <c r="AE2444"/>
      <c r="AF2444"/>
      <c r="AG2444"/>
      <c r="AH2444"/>
      <c r="AI2444"/>
      <c r="AJ2444"/>
      <c r="AK2444"/>
      <c r="AL2444"/>
      <c r="AM2444"/>
      <c r="AN2444"/>
      <c r="AO2444"/>
      <c r="AP2444"/>
    </row>
    <row r="2445" spans="1:42" s="93" customFormat="1">
      <c r="A2445"/>
      <c r="B2445"/>
      <c r="C2445"/>
      <c r="E2445" s="95"/>
      <c r="F2445" s="95"/>
      <c r="G2445" s="94"/>
      <c r="H2445" s="94"/>
      <c r="I2445" s="125"/>
      <c r="L2445"/>
      <c r="M2445"/>
      <c r="N2445"/>
      <c r="O2445"/>
      <c r="P2445"/>
      <c r="Q2445"/>
      <c r="R2445"/>
      <c r="S2445"/>
      <c r="T2445"/>
      <c r="U2445"/>
      <c r="V2445"/>
      <c r="W2445"/>
      <c r="X2445"/>
      <c r="Y2445"/>
      <c r="Z2445"/>
      <c r="AA2445"/>
      <c r="AB2445"/>
      <c r="AC2445"/>
      <c r="AD2445"/>
      <c r="AE2445"/>
      <c r="AF2445"/>
      <c r="AG2445"/>
      <c r="AH2445"/>
      <c r="AI2445"/>
      <c r="AJ2445"/>
      <c r="AK2445"/>
      <c r="AL2445"/>
      <c r="AM2445"/>
      <c r="AN2445"/>
      <c r="AO2445"/>
      <c r="AP2445"/>
    </row>
    <row r="2446" spans="1:42" s="93" customFormat="1">
      <c r="A2446"/>
      <c r="B2446"/>
      <c r="C2446"/>
      <c r="E2446" s="95"/>
      <c r="F2446" s="95"/>
      <c r="G2446" s="94"/>
      <c r="H2446" s="94"/>
      <c r="I2446" s="125"/>
      <c r="L2446"/>
      <c r="M2446"/>
      <c r="N2446"/>
      <c r="O2446"/>
      <c r="P2446"/>
      <c r="Q2446"/>
      <c r="R2446"/>
      <c r="S2446"/>
      <c r="T2446"/>
      <c r="U2446"/>
      <c r="V2446"/>
      <c r="W2446"/>
      <c r="X2446"/>
      <c r="Y2446"/>
      <c r="Z2446"/>
      <c r="AA2446"/>
      <c r="AB2446"/>
      <c r="AC2446"/>
      <c r="AD2446"/>
      <c r="AE2446"/>
      <c r="AF2446"/>
      <c r="AG2446"/>
      <c r="AH2446"/>
      <c r="AI2446"/>
      <c r="AJ2446"/>
      <c r="AK2446"/>
      <c r="AL2446"/>
      <c r="AM2446"/>
      <c r="AN2446"/>
      <c r="AO2446"/>
      <c r="AP2446"/>
    </row>
    <row r="2447" spans="1:42" s="93" customFormat="1">
      <c r="A2447"/>
      <c r="B2447"/>
      <c r="C2447"/>
      <c r="E2447" s="95"/>
      <c r="F2447" s="95"/>
      <c r="G2447" s="94"/>
      <c r="H2447" s="94"/>
      <c r="I2447" s="125"/>
      <c r="L2447"/>
      <c r="M2447"/>
      <c r="N2447"/>
      <c r="O2447"/>
      <c r="P2447"/>
      <c r="Q2447"/>
      <c r="R2447"/>
      <c r="S2447"/>
      <c r="T2447"/>
      <c r="U2447"/>
      <c r="V2447"/>
      <c r="W2447"/>
      <c r="X2447"/>
      <c r="Y2447"/>
      <c r="Z2447"/>
      <c r="AA2447"/>
      <c r="AB2447"/>
      <c r="AC2447"/>
      <c r="AD2447"/>
      <c r="AE2447"/>
      <c r="AF2447"/>
      <c r="AG2447"/>
      <c r="AH2447"/>
      <c r="AI2447"/>
      <c r="AJ2447"/>
      <c r="AK2447"/>
      <c r="AL2447"/>
      <c r="AM2447"/>
      <c r="AN2447"/>
      <c r="AO2447"/>
      <c r="AP2447"/>
    </row>
    <row r="2448" spans="1:42" s="93" customFormat="1">
      <c r="A2448"/>
      <c r="B2448"/>
      <c r="C2448"/>
      <c r="E2448" s="95"/>
      <c r="F2448" s="95"/>
      <c r="G2448" s="94"/>
      <c r="H2448" s="94"/>
      <c r="I2448" s="125"/>
      <c r="L2448"/>
      <c r="M2448"/>
      <c r="N2448"/>
      <c r="O2448"/>
      <c r="P2448"/>
      <c r="Q2448"/>
      <c r="R2448"/>
      <c r="S2448"/>
      <c r="T2448"/>
      <c r="U2448"/>
      <c r="V2448"/>
      <c r="W2448"/>
      <c r="X2448"/>
      <c r="Y2448"/>
      <c r="Z2448"/>
      <c r="AA2448"/>
      <c r="AB2448"/>
      <c r="AC2448"/>
      <c r="AD2448"/>
      <c r="AE2448"/>
      <c r="AF2448"/>
      <c r="AG2448"/>
      <c r="AH2448"/>
      <c r="AI2448"/>
      <c r="AJ2448"/>
      <c r="AK2448"/>
      <c r="AL2448"/>
      <c r="AM2448"/>
      <c r="AN2448"/>
      <c r="AO2448"/>
      <c r="AP2448"/>
    </row>
    <row r="2449" spans="1:42" s="93" customFormat="1">
      <c r="A2449"/>
      <c r="B2449"/>
      <c r="C2449"/>
      <c r="E2449" s="95"/>
      <c r="F2449" s="95"/>
      <c r="G2449" s="94"/>
      <c r="H2449" s="94"/>
      <c r="I2449" s="125"/>
      <c r="L2449"/>
      <c r="M2449"/>
      <c r="N2449"/>
      <c r="O2449"/>
      <c r="P2449"/>
      <c r="Q2449"/>
      <c r="R2449"/>
      <c r="S2449"/>
      <c r="T2449"/>
      <c r="U2449"/>
      <c r="V2449"/>
      <c r="W2449"/>
      <c r="X2449"/>
      <c r="Y2449"/>
      <c r="Z2449"/>
      <c r="AA2449"/>
      <c r="AB2449"/>
      <c r="AC2449"/>
      <c r="AD2449"/>
      <c r="AE2449"/>
      <c r="AF2449"/>
      <c r="AG2449"/>
      <c r="AH2449"/>
      <c r="AI2449"/>
      <c r="AJ2449"/>
      <c r="AK2449"/>
      <c r="AL2449"/>
      <c r="AM2449"/>
      <c r="AN2449"/>
      <c r="AO2449"/>
      <c r="AP2449"/>
    </row>
    <row r="2450" spans="1:42" s="93" customFormat="1">
      <c r="A2450"/>
      <c r="B2450"/>
      <c r="C2450"/>
      <c r="E2450" s="95"/>
      <c r="F2450" s="95"/>
      <c r="G2450" s="94"/>
      <c r="H2450" s="94"/>
      <c r="I2450" s="125"/>
      <c r="L2450"/>
      <c r="M2450"/>
      <c r="N2450"/>
      <c r="O2450"/>
      <c r="P2450"/>
      <c r="Q2450"/>
      <c r="R2450"/>
      <c r="S2450"/>
      <c r="T2450"/>
      <c r="U2450"/>
      <c r="V2450"/>
      <c r="W2450"/>
      <c r="X2450"/>
      <c r="Y2450"/>
      <c r="Z2450"/>
      <c r="AA2450"/>
      <c r="AB2450"/>
      <c r="AC2450"/>
      <c r="AD2450"/>
      <c r="AE2450"/>
      <c r="AF2450"/>
      <c r="AG2450"/>
      <c r="AH2450"/>
      <c r="AI2450"/>
      <c r="AJ2450"/>
      <c r="AK2450"/>
      <c r="AL2450"/>
      <c r="AM2450"/>
      <c r="AN2450"/>
      <c r="AO2450"/>
      <c r="AP2450"/>
    </row>
    <row r="2451" spans="1:42" s="93" customFormat="1">
      <c r="A2451"/>
      <c r="B2451"/>
      <c r="C2451"/>
      <c r="E2451" s="95"/>
      <c r="F2451" s="95"/>
      <c r="G2451" s="94"/>
      <c r="H2451" s="94"/>
      <c r="I2451" s="125"/>
      <c r="L2451"/>
      <c r="M2451"/>
      <c r="N2451"/>
      <c r="O2451"/>
      <c r="P2451"/>
      <c r="Q2451"/>
      <c r="R2451"/>
      <c r="S2451"/>
      <c r="T2451"/>
      <c r="U2451"/>
      <c r="V2451"/>
      <c r="W2451"/>
      <c r="X2451"/>
      <c r="Y2451"/>
      <c r="Z2451"/>
      <c r="AA2451"/>
      <c r="AB2451"/>
      <c r="AC2451"/>
      <c r="AD2451"/>
      <c r="AE2451"/>
      <c r="AF2451"/>
      <c r="AG2451"/>
      <c r="AH2451"/>
      <c r="AI2451"/>
      <c r="AJ2451"/>
      <c r="AK2451"/>
      <c r="AL2451"/>
      <c r="AM2451"/>
      <c r="AN2451"/>
      <c r="AO2451"/>
      <c r="AP2451"/>
    </row>
    <row r="2452" spans="1:42" s="93" customFormat="1">
      <c r="A2452"/>
      <c r="B2452"/>
      <c r="C2452"/>
      <c r="E2452" s="95"/>
      <c r="F2452" s="95"/>
      <c r="G2452" s="94"/>
      <c r="H2452" s="94"/>
      <c r="I2452" s="125"/>
      <c r="L2452"/>
      <c r="M2452"/>
      <c r="N2452"/>
      <c r="O2452"/>
      <c r="P2452"/>
      <c r="Q2452"/>
      <c r="R2452"/>
      <c r="S2452"/>
      <c r="T2452"/>
      <c r="U2452"/>
      <c r="V2452"/>
      <c r="W2452"/>
      <c r="X2452"/>
      <c r="Y2452"/>
      <c r="Z2452"/>
      <c r="AA2452"/>
      <c r="AB2452"/>
      <c r="AC2452"/>
      <c r="AD2452"/>
      <c r="AE2452"/>
      <c r="AF2452"/>
      <c r="AG2452"/>
      <c r="AH2452"/>
      <c r="AI2452"/>
      <c r="AJ2452"/>
      <c r="AK2452"/>
      <c r="AL2452"/>
      <c r="AM2452"/>
      <c r="AN2452"/>
      <c r="AO2452"/>
      <c r="AP2452"/>
    </row>
    <row r="2453" spans="1:42" s="93" customFormat="1">
      <c r="A2453"/>
      <c r="B2453"/>
      <c r="C2453"/>
      <c r="E2453" s="95"/>
      <c r="F2453" s="95"/>
      <c r="G2453" s="94"/>
      <c r="H2453" s="94"/>
      <c r="I2453" s="125"/>
      <c r="L2453"/>
      <c r="M2453"/>
      <c r="N2453"/>
      <c r="O2453"/>
      <c r="P2453"/>
      <c r="Q2453"/>
      <c r="R2453"/>
      <c r="S2453"/>
      <c r="T2453"/>
      <c r="U2453"/>
      <c r="V2453"/>
      <c r="W2453"/>
      <c r="X2453"/>
      <c r="Y2453"/>
      <c r="Z2453"/>
      <c r="AA2453"/>
      <c r="AB2453"/>
      <c r="AC2453"/>
      <c r="AD2453"/>
      <c r="AE2453"/>
      <c r="AF2453"/>
      <c r="AG2453"/>
      <c r="AH2453"/>
      <c r="AI2453"/>
      <c r="AJ2453"/>
      <c r="AK2453"/>
      <c r="AL2453"/>
      <c r="AM2453"/>
      <c r="AN2453"/>
      <c r="AO2453"/>
      <c r="AP2453"/>
    </row>
    <row r="2454" spans="1:42" s="93" customFormat="1">
      <c r="A2454"/>
      <c r="B2454"/>
      <c r="C2454"/>
      <c r="E2454" s="95"/>
      <c r="F2454" s="95"/>
      <c r="G2454" s="94"/>
      <c r="H2454" s="94"/>
      <c r="I2454" s="125"/>
      <c r="L2454"/>
      <c r="M2454"/>
      <c r="N2454"/>
      <c r="O2454"/>
      <c r="P2454"/>
      <c r="Q2454"/>
      <c r="R2454"/>
      <c r="S2454"/>
      <c r="T2454"/>
      <c r="U2454"/>
      <c r="V2454"/>
      <c r="W2454"/>
      <c r="X2454"/>
      <c r="Y2454"/>
      <c r="Z2454"/>
      <c r="AA2454"/>
      <c r="AB2454"/>
      <c r="AC2454"/>
      <c r="AD2454"/>
      <c r="AE2454"/>
      <c r="AF2454"/>
      <c r="AG2454"/>
      <c r="AH2454"/>
      <c r="AI2454"/>
      <c r="AJ2454"/>
      <c r="AK2454"/>
      <c r="AL2454"/>
      <c r="AM2454"/>
      <c r="AN2454"/>
      <c r="AO2454"/>
      <c r="AP2454"/>
    </row>
    <row r="2455" spans="1:42" s="93" customFormat="1">
      <c r="A2455"/>
      <c r="B2455"/>
      <c r="C2455"/>
      <c r="E2455" s="95"/>
      <c r="F2455" s="95"/>
      <c r="G2455" s="94"/>
      <c r="H2455" s="94"/>
      <c r="I2455" s="125"/>
      <c r="L2455"/>
      <c r="M2455"/>
      <c r="N2455"/>
      <c r="O2455"/>
      <c r="P2455"/>
      <c r="Q2455"/>
      <c r="R2455"/>
      <c r="S2455"/>
      <c r="T2455"/>
      <c r="U2455"/>
      <c r="V2455"/>
      <c r="W2455"/>
      <c r="X2455"/>
      <c r="Y2455"/>
      <c r="Z2455"/>
      <c r="AA2455"/>
      <c r="AB2455"/>
      <c r="AC2455"/>
      <c r="AD2455"/>
      <c r="AE2455"/>
      <c r="AF2455"/>
      <c r="AG2455"/>
      <c r="AH2455"/>
      <c r="AI2455"/>
      <c r="AJ2455"/>
      <c r="AK2455"/>
      <c r="AL2455"/>
      <c r="AM2455"/>
      <c r="AN2455"/>
      <c r="AO2455"/>
      <c r="AP2455"/>
    </row>
    <row r="2456" spans="1:42" s="93" customFormat="1">
      <c r="A2456"/>
      <c r="B2456"/>
      <c r="C2456"/>
      <c r="E2456" s="95"/>
      <c r="F2456" s="95"/>
      <c r="G2456" s="94"/>
      <c r="H2456" s="94"/>
      <c r="I2456" s="125"/>
      <c r="L2456"/>
      <c r="M2456"/>
      <c r="N2456"/>
      <c r="O2456"/>
      <c r="P2456"/>
      <c r="Q2456"/>
      <c r="R2456"/>
      <c r="S2456"/>
      <c r="T2456"/>
      <c r="U2456"/>
      <c r="V2456"/>
      <c r="W2456"/>
      <c r="X2456"/>
      <c r="Y2456"/>
      <c r="Z2456"/>
      <c r="AA2456"/>
      <c r="AB2456"/>
      <c r="AC2456"/>
      <c r="AD2456"/>
      <c r="AE2456"/>
      <c r="AF2456"/>
      <c r="AG2456"/>
      <c r="AH2456"/>
      <c r="AI2456"/>
      <c r="AJ2456"/>
      <c r="AK2456"/>
      <c r="AL2456"/>
      <c r="AM2456"/>
      <c r="AN2456"/>
      <c r="AO2456"/>
      <c r="AP2456"/>
    </row>
    <row r="2457" spans="1:42" s="93" customFormat="1">
      <c r="A2457"/>
      <c r="B2457"/>
      <c r="C2457"/>
      <c r="E2457" s="95"/>
      <c r="F2457" s="95"/>
      <c r="G2457" s="94"/>
      <c r="H2457" s="94"/>
      <c r="I2457" s="125"/>
      <c r="L2457"/>
      <c r="M2457"/>
      <c r="N2457"/>
      <c r="O2457"/>
      <c r="P2457"/>
      <c r="Q2457"/>
      <c r="R2457"/>
      <c r="S2457"/>
      <c r="T2457"/>
      <c r="U2457"/>
      <c r="V2457"/>
      <c r="W2457"/>
      <c r="X2457"/>
      <c r="Y2457"/>
      <c r="Z2457"/>
      <c r="AA2457"/>
      <c r="AB2457"/>
      <c r="AC2457"/>
      <c r="AD2457"/>
      <c r="AE2457"/>
      <c r="AF2457"/>
      <c r="AG2457"/>
      <c r="AH2457"/>
      <c r="AI2457"/>
      <c r="AJ2457"/>
      <c r="AK2457"/>
      <c r="AL2457"/>
      <c r="AM2457"/>
      <c r="AN2457"/>
      <c r="AO2457"/>
      <c r="AP2457"/>
    </row>
    <row r="2458" spans="1:42" s="93" customFormat="1">
      <c r="A2458"/>
      <c r="B2458"/>
      <c r="C2458"/>
      <c r="E2458" s="95"/>
      <c r="F2458" s="95"/>
      <c r="G2458" s="94"/>
      <c r="H2458" s="94"/>
      <c r="I2458" s="125"/>
      <c r="L2458"/>
      <c r="M2458"/>
      <c r="N2458"/>
      <c r="O2458"/>
      <c r="P2458"/>
      <c r="Q2458"/>
      <c r="R2458"/>
      <c r="S2458"/>
      <c r="T2458"/>
      <c r="U2458"/>
      <c r="V2458"/>
      <c r="W2458"/>
      <c r="X2458"/>
      <c r="Y2458"/>
      <c r="Z2458"/>
      <c r="AA2458"/>
      <c r="AB2458"/>
      <c r="AC2458"/>
      <c r="AD2458"/>
      <c r="AE2458"/>
      <c r="AF2458"/>
      <c r="AG2458"/>
      <c r="AH2458"/>
      <c r="AI2458"/>
      <c r="AJ2458"/>
      <c r="AK2458"/>
      <c r="AL2458"/>
      <c r="AM2458"/>
      <c r="AN2458"/>
      <c r="AO2458"/>
      <c r="AP2458"/>
    </row>
    <row r="2459" spans="1:42" s="93" customFormat="1">
      <c r="A2459"/>
      <c r="B2459"/>
      <c r="C2459"/>
      <c r="E2459" s="95"/>
      <c r="F2459" s="95"/>
      <c r="G2459" s="94"/>
      <c r="H2459" s="94"/>
      <c r="I2459" s="125"/>
      <c r="L2459"/>
      <c r="M2459"/>
      <c r="N2459"/>
      <c r="O2459"/>
      <c r="P2459"/>
      <c r="Q2459"/>
      <c r="R2459"/>
      <c r="S2459"/>
      <c r="T2459"/>
      <c r="U2459"/>
      <c r="V2459"/>
      <c r="W2459"/>
      <c r="X2459"/>
      <c r="Y2459"/>
      <c r="Z2459"/>
      <c r="AA2459"/>
      <c r="AB2459"/>
      <c r="AC2459"/>
      <c r="AD2459"/>
      <c r="AE2459"/>
      <c r="AF2459"/>
      <c r="AG2459"/>
      <c r="AH2459"/>
      <c r="AI2459"/>
      <c r="AJ2459"/>
      <c r="AK2459"/>
      <c r="AL2459"/>
      <c r="AM2459"/>
      <c r="AN2459"/>
      <c r="AO2459"/>
      <c r="AP2459"/>
    </row>
    <row r="2460" spans="1:42" s="93" customFormat="1">
      <c r="A2460"/>
      <c r="B2460"/>
      <c r="C2460"/>
      <c r="E2460" s="95"/>
      <c r="F2460" s="95"/>
      <c r="G2460" s="94"/>
      <c r="H2460" s="94"/>
      <c r="I2460" s="125"/>
      <c r="L2460"/>
      <c r="M2460"/>
      <c r="N2460"/>
      <c r="O2460"/>
      <c r="P2460"/>
      <c r="Q2460"/>
      <c r="R2460"/>
      <c r="S2460"/>
      <c r="T2460"/>
      <c r="U2460"/>
      <c r="V2460"/>
      <c r="W2460"/>
      <c r="X2460"/>
      <c r="Y2460"/>
      <c r="Z2460"/>
      <c r="AA2460"/>
      <c r="AB2460"/>
      <c r="AC2460"/>
      <c r="AD2460"/>
      <c r="AE2460"/>
      <c r="AF2460"/>
      <c r="AG2460"/>
      <c r="AH2460"/>
      <c r="AI2460"/>
      <c r="AJ2460"/>
      <c r="AK2460"/>
      <c r="AL2460"/>
      <c r="AM2460"/>
      <c r="AN2460"/>
      <c r="AO2460"/>
      <c r="AP2460"/>
    </row>
    <row r="2461" spans="1:42" s="93" customFormat="1">
      <c r="A2461"/>
      <c r="B2461"/>
      <c r="C2461"/>
      <c r="E2461" s="95"/>
      <c r="F2461" s="95"/>
      <c r="G2461" s="94"/>
      <c r="H2461" s="94"/>
      <c r="I2461" s="125"/>
      <c r="L2461"/>
      <c r="M2461"/>
      <c r="N2461"/>
      <c r="O2461"/>
      <c r="P2461"/>
      <c r="Q2461"/>
      <c r="R2461"/>
      <c r="S2461"/>
      <c r="T2461"/>
      <c r="U2461"/>
      <c r="V2461"/>
      <c r="W2461"/>
      <c r="X2461"/>
      <c r="Y2461"/>
      <c r="Z2461"/>
      <c r="AA2461"/>
      <c r="AB2461"/>
      <c r="AC2461"/>
      <c r="AD2461"/>
      <c r="AE2461"/>
      <c r="AF2461"/>
      <c r="AG2461"/>
      <c r="AH2461"/>
      <c r="AI2461"/>
      <c r="AJ2461"/>
      <c r="AK2461"/>
      <c r="AL2461"/>
      <c r="AM2461"/>
      <c r="AN2461"/>
      <c r="AO2461"/>
      <c r="AP2461"/>
    </row>
    <row r="2462" spans="1:42" s="93" customFormat="1">
      <c r="A2462"/>
      <c r="B2462"/>
      <c r="C2462"/>
      <c r="E2462" s="95"/>
      <c r="F2462" s="95"/>
      <c r="G2462" s="94"/>
      <c r="H2462" s="94"/>
      <c r="I2462" s="125"/>
      <c r="L2462"/>
      <c r="M2462"/>
      <c r="N2462"/>
      <c r="O2462"/>
      <c r="P2462"/>
      <c r="Q2462"/>
      <c r="R2462"/>
      <c r="S2462"/>
      <c r="T2462"/>
      <c r="U2462"/>
      <c r="V2462"/>
      <c r="W2462"/>
      <c r="X2462"/>
      <c r="Y2462"/>
      <c r="Z2462"/>
      <c r="AA2462"/>
      <c r="AB2462"/>
      <c r="AC2462"/>
      <c r="AD2462"/>
      <c r="AE2462"/>
      <c r="AF2462"/>
      <c r="AG2462"/>
      <c r="AH2462"/>
      <c r="AI2462"/>
      <c r="AJ2462"/>
      <c r="AK2462"/>
      <c r="AL2462"/>
      <c r="AM2462"/>
      <c r="AN2462"/>
      <c r="AO2462"/>
      <c r="AP2462"/>
    </row>
    <row r="2463" spans="1:42" s="93" customFormat="1">
      <c r="A2463"/>
      <c r="B2463"/>
      <c r="C2463"/>
      <c r="E2463" s="95"/>
      <c r="F2463" s="95"/>
      <c r="G2463" s="94"/>
      <c r="H2463" s="94"/>
      <c r="I2463" s="125"/>
      <c r="L2463"/>
      <c r="M2463"/>
      <c r="N2463"/>
      <c r="O2463"/>
      <c r="P2463"/>
      <c r="Q2463"/>
      <c r="R2463"/>
      <c r="S2463"/>
      <c r="T2463"/>
      <c r="U2463"/>
      <c r="V2463"/>
      <c r="W2463"/>
      <c r="X2463"/>
      <c r="Y2463"/>
      <c r="Z2463"/>
      <c r="AA2463"/>
      <c r="AB2463"/>
      <c r="AC2463"/>
      <c r="AD2463"/>
      <c r="AE2463"/>
      <c r="AF2463"/>
      <c r="AG2463"/>
      <c r="AH2463"/>
      <c r="AI2463"/>
      <c r="AJ2463"/>
      <c r="AK2463"/>
      <c r="AL2463"/>
      <c r="AM2463"/>
      <c r="AN2463"/>
      <c r="AO2463"/>
      <c r="AP2463"/>
    </row>
    <row r="2464" spans="1:42" s="93" customFormat="1">
      <c r="A2464"/>
      <c r="B2464"/>
      <c r="C2464"/>
      <c r="E2464" s="95"/>
      <c r="F2464" s="95"/>
      <c r="G2464" s="94"/>
      <c r="H2464" s="94"/>
      <c r="I2464" s="125"/>
      <c r="L2464"/>
      <c r="M2464"/>
      <c r="N2464"/>
      <c r="O2464"/>
      <c r="P2464"/>
      <c r="Q2464"/>
      <c r="R2464"/>
      <c r="S2464"/>
      <c r="T2464"/>
      <c r="U2464"/>
      <c r="V2464"/>
      <c r="W2464"/>
      <c r="X2464"/>
      <c r="Y2464"/>
      <c r="Z2464"/>
      <c r="AA2464"/>
      <c r="AB2464"/>
      <c r="AC2464"/>
      <c r="AD2464"/>
      <c r="AE2464"/>
      <c r="AF2464"/>
      <c r="AG2464"/>
      <c r="AH2464"/>
      <c r="AI2464"/>
      <c r="AJ2464"/>
      <c r="AK2464"/>
      <c r="AL2464"/>
      <c r="AM2464"/>
      <c r="AN2464"/>
      <c r="AO2464"/>
      <c r="AP2464"/>
    </row>
    <row r="2465" spans="1:42" s="93" customFormat="1">
      <c r="A2465"/>
      <c r="B2465"/>
      <c r="C2465"/>
      <c r="E2465" s="95"/>
      <c r="F2465" s="95"/>
      <c r="G2465" s="94"/>
      <c r="H2465" s="94"/>
      <c r="I2465" s="125"/>
      <c r="L2465"/>
      <c r="M2465"/>
      <c r="N2465"/>
      <c r="O2465"/>
      <c r="P2465"/>
      <c r="Q2465"/>
      <c r="R2465"/>
      <c r="S2465"/>
      <c r="T2465"/>
      <c r="U2465"/>
      <c r="V2465"/>
      <c r="W2465"/>
      <c r="X2465"/>
      <c r="Y2465"/>
      <c r="Z2465"/>
      <c r="AA2465"/>
      <c r="AB2465"/>
      <c r="AC2465"/>
      <c r="AD2465"/>
      <c r="AE2465"/>
      <c r="AF2465"/>
      <c r="AG2465"/>
      <c r="AH2465"/>
      <c r="AI2465"/>
      <c r="AJ2465"/>
      <c r="AK2465"/>
      <c r="AL2465"/>
      <c r="AM2465"/>
      <c r="AN2465"/>
      <c r="AO2465"/>
      <c r="AP2465"/>
    </row>
    <row r="2466" spans="1:42" s="93" customFormat="1">
      <c r="A2466"/>
      <c r="B2466"/>
      <c r="C2466"/>
      <c r="E2466" s="95"/>
      <c r="F2466" s="95"/>
      <c r="G2466" s="94"/>
      <c r="H2466" s="94"/>
      <c r="I2466" s="125"/>
      <c r="L2466"/>
      <c r="M2466"/>
      <c r="N2466"/>
      <c r="O2466"/>
      <c r="P2466"/>
      <c r="Q2466"/>
      <c r="R2466"/>
      <c r="S2466"/>
      <c r="T2466"/>
      <c r="U2466"/>
      <c r="V2466"/>
      <c r="W2466"/>
      <c r="X2466"/>
      <c r="Y2466"/>
      <c r="Z2466"/>
      <c r="AA2466"/>
      <c r="AB2466"/>
      <c r="AC2466"/>
      <c r="AD2466"/>
      <c r="AE2466"/>
      <c r="AF2466"/>
      <c r="AG2466"/>
      <c r="AH2466"/>
      <c r="AI2466"/>
      <c r="AJ2466"/>
      <c r="AK2466"/>
      <c r="AL2466"/>
      <c r="AM2466"/>
      <c r="AN2466"/>
      <c r="AO2466"/>
      <c r="AP2466"/>
    </row>
    <row r="2467" spans="1:42" s="93" customFormat="1">
      <c r="A2467"/>
      <c r="B2467"/>
      <c r="C2467"/>
      <c r="E2467" s="95"/>
      <c r="F2467" s="95"/>
      <c r="G2467" s="94"/>
      <c r="H2467" s="94"/>
      <c r="I2467" s="125"/>
      <c r="L2467"/>
      <c r="M2467"/>
      <c r="N2467"/>
      <c r="O2467"/>
      <c r="P2467"/>
      <c r="Q2467"/>
      <c r="R2467"/>
      <c r="S2467"/>
      <c r="T2467"/>
      <c r="U2467"/>
      <c r="V2467"/>
      <c r="W2467"/>
      <c r="X2467"/>
      <c r="Y2467"/>
      <c r="Z2467"/>
      <c r="AA2467"/>
      <c r="AB2467"/>
      <c r="AC2467"/>
      <c r="AD2467"/>
      <c r="AE2467"/>
      <c r="AF2467"/>
      <c r="AG2467"/>
      <c r="AH2467"/>
      <c r="AI2467"/>
      <c r="AJ2467"/>
      <c r="AK2467"/>
      <c r="AL2467"/>
      <c r="AM2467"/>
      <c r="AN2467"/>
      <c r="AO2467"/>
      <c r="AP2467"/>
    </row>
    <row r="2468" spans="1:42" s="93" customFormat="1">
      <c r="A2468"/>
      <c r="B2468"/>
      <c r="C2468"/>
      <c r="E2468" s="95"/>
      <c r="F2468" s="95"/>
      <c r="G2468" s="94"/>
      <c r="H2468" s="94"/>
      <c r="I2468" s="125"/>
      <c r="L2468"/>
      <c r="M2468"/>
      <c r="N2468"/>
      <c r="O2468"/>
      <c r="P2468"/>
      <c r="Q2468"/>
      <c r="R2468"/>
      <c r="S2468"/>
      <c r="T2468"/>
      <c r="U2468"/>
      <c r="V2468"/>
      <c r="W2468"/>
      <c r="X2468"/>
      <c r="Y2468"/>
      <c r="Z2468"/>
      <c r="AA2468"/>
      <c r="AB2468"/>
      <c r="AC2468"/>
      <c r="AD2468"/>
      <c r="AE2468"/>
      <c r="AF2468"/>
      <c r="AG2468"/>
      <c r="AH2468"/>
      <c r="AI2468"/>
      <c r="AJ2468"/>
      <c r="AK2468"/>
      <c r="AL2468"/>
      <c r="AM2468"/>
      <c r="AN2468"/>
      <c r="AO2468"/>
      <c r="AP2468"/>
    </row>
    <row r="2469" spans="1:42" s="93" customFormat="1">
      <c r="A2469"/>
      <c r="B2469"/>
      <c r="C2469"/>
      <c r="E2469" s="95"/>
      <c r="F2469" s="95"/>
      <c r="G2469" s="94"/>
      <c r="H2469" s="94"/>
      <c r="I2469" s="125"/>
      <c r="L2469"/>
      <c r="M2469"/>
      <c r="N2469"/>
      <c r="O2469"/>
      <c r="P2469"/>
      <c r="Q2469"/>
      <c r="R2469"/>
      <c r="S2469"/>
      <c r="T2469"/>
      <c r="U2469"/>
      <c r="V2469"/>
      <c r="W2469"/>
      <c r="X2469"/>
      <c r="Y2469"/>
      <c r="Z2469"/>
      <c r="AA2469"/>
      <c r="AB2469"/>
      <c r="AC2469"/>
      <c r="AD2469"/>
      <c r="AE2469"/>
      <c r="AF2469"/>
      <c r="AG2469"/>
      <c r="AH2469"/>
      <c r="AI2469"/>
      <c r="AJ2469"/>
      <c r="AK2469"/>
      <c r="AL2469"/>
      <c r="AM2469"/>
      <c r="AN2469"/>
      <c r="AO2469"/>
      <c r="AP2469"/>
    </row>
    <row r="2470" spans="1:42" s="93" customFormat="1">
      <c r="A2470"/>
      <c r="B2470"/>
      <c r="C2470"/>
      <c r="E2470" s="95"/>
      <c r="F2470" s="95"/>
      <c r="G2470" s="94"/>
      <c r="H2470" s="94"/>
      <c r="I2470" s="125"/>
      <c r="L2470"/>
      <c r="M2470"/>
      <c r="N2470"/>
      <c r="O2470"/>
      <c r="P2470"/>
      <c r="Q2470"/>
      <c r="R2470"/>
      <c r="S2470"/>
      <c r="T2470"/>
      <c r="U2470"/>
      <c r="V2470"/>
      <c r="W2470"/>
      <c r="X2470"/>
      <c r="Y2470"/>
      <c r="Z2470"/>
      <c r="AA2470"/>
      <c r="AB2470"/>
      <c r="AC2470"/>
      <c r="AD2470"/>
      <c r="AE2470"/>
      <c r="AF2470"/>
      <c r="AG2470"/>
      <c r="AH2470"/>
      <c r="AI2470"/>
      <c r="AJ2470"/>
      <c r="AK2470"/>
      <c r="AL2470"/>
      <c r="AM2470"/>
      <c r="AN2470"/>
      <c r="AO2470"/>
      <c r="AP2470"/>
    </row>
    <row r="2471" spans="1:42" s="93" customFormat="1">
      <c r="A2471"/>
      <c r="B2471"/>
      <c r="C2471"/>
      <c r="E2471" s="95"/>
      <c r="F2471" s="95"/>
      <c r="G2471" s="94"/>
      <c r="H2471" s="94"/>
      <c r="I2471" s="125"/>
      <c r="L2471"/>
      <c r="M2471"/>
      <c r="N2471"/>
      <c r="O2471"/>
      <c r="P2471"/>
      <c r="Q2471"/>
      <c r="R2471"/>
      <c r="S2471"/>
      <c r="T2471"/>
      <c r="U2471"/>
      <c r="V2471"/>
      <c r="W2471"/>
      <c r="X2471"/>
      <c r="Y2471"/>
      <c r="Z2471"/>
      <c r="AA2471"/>
      <c r="AB2471"/>
      <c r="AC2471"/>
      <c r="AD2471"/>
      <c r="AE2471"/>
      <c r="AF2471"/>
      <c r="AG2471"/>
      <c r="AH2471"/>
      <c r="AI2471"/>
      <c r="AJ2471"/>
      <c r="AK2471"/>
      <c r="AL2471"/>
      <c r="AM2471"/>
      <c r="AN2471"/>
      <c r="AO2471"/>
      <c r="AP2471"/>
    </row>
    <row r="2472" spans="1:42" s="93" customFormat="1">
      <c r="A2472"/>
      <c r="B2472"/>
      <c r="C2472"/>
      <c r="E2472" s="95"/>
      <c r="F2472" s="95"/>
      <c r="G2472" s="94"/>
      <c r="H2472" s="94"/>
      <c r="I2472" s="125"/>
      <c r="L2472"/>
      <c r="M2472"/>
      <c r="N2472"/>
      <c r="O2472"/>
      <c r="P2472"/>
      <c r="Q2472"/>
      <c r="R2472"/>
      <c r="S2472"/>
      <c r="T2472"/>
      <c r="U2472"/>
      <c r="V2472"/>
      <c r="W2472"/>
      <c r="X2472"/>
      <c r="Y2472"/>
      <c r="Z2472"/>
      <c r="AA2472"/>
      <c r="AB2472"/>
      <c r="AC2472"/>
      <c r="AD2472"/>
      <c r="AE2472"/>
      <c r="AF2472"/>
      <c r="AG2472"/>
      <c r="AH2472"/>
      <c r="AI2472"/>
      <c r="AJ2472"/>
      <c r="AK2472"/>
      <c r="AL2472"/>
      <c r="AM2472"/>
      <c r="AN2472"/>
      <c r="AO2472"/>
      <c r="AP2472"/>
    </row>
    <row r="2473" spans="1:42" s="93" customFormat="1">
      <c r="A2473"/>
      <c r="B2473"/>
      <c r="C2473"/>
      <c r="E2473" s="95"/>
      <c r="F2473" s="95"/>
      <c r="G2473" s="94"/>
      <c r="H2473" s="94"/>
      <c r="I2473" s="125"/>
      <c r="L2473"/>
      <c r="M2473"/>
      <c r="N2473"/>
      <c r="O2473"/>
      <c r="P2473"/>
      <c r="Q2473"/>
      <c r="R2473"/>
      <c r="S2473"/>
      <c r="T2473"/>
      <c r="U2473"/>
      <c r="V2473"/>
      <c r="W2473"/>
      <c r="X2473"/>
      <c r="Y2473"/>
      <c r="Z2473"/>
      <c r="AA2473"/>
      <c r="AB2473"/>
      <c r="AC2473"/>
      <c r="AD2473"/>
      <c r="AE2473"/>
      <c r="AF2473"/>
      <c r="AG2473"/>
      <c r="AH2473"/>
      <c r="AI2473"/>
      <c r="AJ2473"/>
      <c r="AK2473"/>
      <c r="AL2473"/>
      <c r="AM2473"/>
      <c r="AN2473"/>
      <c r="AO2473"/>
      <c r="AP2473"/>
    </row>
    <row r="2474" spans="1:42" s="93" customFormat="1">
      <c r="A2474"/>
      <c r="B2474"/>
      <c r="C2474"/>
      <c r="E2474" s="95"/>
      <c r="F2474" s="95"/>
      <c r="G2474" s="94"/>
      <c r="H2474" s="94"/>
      <c r="I2474" s="125"/>
      <c r="L2474"/>
      <c r="M2474"/>
      <c r="N2474"/>
      <c r="O2474"/>
      <c r="P2474"/>
      <c r="Q2474"/>
      <c r="R2474"/>
      <c r="S2474"/>
      <c r="T2474"/>
      <c r="U2474"/>
      <c r="V2474"/>
      <c r="W2474"/>
      <c r="X2474"/>
      <c r="Y2474"/>
      <c r="Z2474"/>
      <c r="AA2474"/>
      <c r="AB2474"/>
      <c r="AC2474"/>
      <c r="AD2474"/>
      <c r="AE2474"/>
      <c r="AF2474"/>
      <c r="AG2474"/>
      <c r="AH2474"/>
      <c r="AI2474"/>
      <c r="AJ2474"/>
      <c r="AK2474"/>
      <c r="AL2474"/>
      <c r="AM2474"/>
      <c r="AN2474"/>
      <c r="AO2474"/>
      <c r="AP2474"/>
    </row>
    <row r="2475" spans="1:42" s="93" customFormat="1">
      <c r="A2475"/>
      <c r="B2475"/>
      <c r="C2475"/>
      <c r="E2475" s="95"/>
      <c r="F2475" s="95"/>
      <c r="G2475" s="94"/>
      <c r="H2475" s="94"/>
      <c r="I2475" s="125"/>
      <c r="L2475"/>
      <c r="M2475"/>
      <c r="N2475"/>
      <c r="O2475"/>
      <c r="P2475"/>
      <c r="Q2475"/>
      <c r="R2475"/>
      <c r="S2475"/>
      <c r="T2475"/>
      <c r="U2475"/>
      <c r="V2475"/>
      <c r="W2475"/>
      <c r="X2475"/>
      <c r="Y2475"/>
      <c r="Z2475"/>
      <c r="AA2475"/>
      <c r="AB2475"/>
      <c r="AC2475"/>
      <c r="AD2475"/>
      <c r="AE2475"/>
      <c r="AF2475"/>
      <c r="AG2475"/>
      <c r="AH2475"/>
      <c r="AI2475"/>
      <c r="AJ2475"/>
      <c r="AK2475"/>
      <c r="AL2475"/>
      <c r="AM2475"/>
      <c r="AN2475"/>
      <c r="AO2475"/>
      <c r="AP2475"/>
    </row>
    <row r="2476" spans="1:42" s="93" customFormat="1">
      <c r="A2476"/>
      <c r="B2476"/>
      <c r="C2476"/>
      <c r="E2476" s="95"/>
      <c r="F2476" s="95"/>
      <c r="G2476" s="94"/>
      <c r="H2476" s="94"/>
      <c r="I2476" s="125"/>
      <c r="L2476"/>
      <c r="M2476"/>
      <c r="N2476"/>
      <c r="O2476"/>
      <c r="P2476"/>
      <c r="Q2476"/>
      <c r="R2476"/>
      <c r="S2476"/>
      <c r="T2476"/>
      <c r="U2476"/>
      <c r="V2476"/>
      <c r="W2476"/>
      <c r="X2476"/>
      <c r="Y2476"/>
      <c r="Z2476"/>
      <c r="AA2476"/>
      <c r="AB2476"/>
      <c r="AC2476"/>
      <c r="AD2476"/>
      <c r="AE2476"/>
      <c r="AF2476"/>
      <c r="AG2476"/>
      <c r="AH2476"/>
      <c r="AI2476"/>
      <c r="AJ2476"/>
      <c r="AK2476"/>
      <c r="AL2476"/>
      <c r="AM2476"/>
      <c r="AN2476"/>
      <c r="AO2476"/>
      <c r="AP2476"/>
    </row>
    <row r="2477" spans="1:42" s="93" customFormat="1">
      <c r="A2477"/>
      <c r="B2477"/>
      <c r="C2477"/>
      <c r="E2477" s="95"/>
      <c r="F2477" s="95"/>
      <c r="G2477" s="94"/>
      <c r="H2477" s="94"/>
      <c r="I2477" s="125"/>
      <c r="L2477"/>
      <c r="M2477"/>
      <c r="N2477"/>
      <c r="O2477"/>
      <c r="P2477"/>
      <c r="Q2477"/>
      <c r="R2477"/>
      <c r="S2477"/>
      <c r="T2477"/>
      <c r="U2477"/>
      <c r="V2477"/>
      <c r="W2477"/>
      <c r="X2477"/>
      <c r="Y2477"/>
      <c r="Z2477"/>
      <c r="AA2477"/>
      <c r="AB2477"/>
      <c r="AC2477"/>
      <c r="AD2477"/>
      <c r="AE2477"/>
      <c r="AF2477"/>
      <c r="AG2477"/>
      <c r="AH2477"/>
      <c r="AI2477"/>
      <c r="AJ2477"/>
      <c r="AK2477"/>
      <c r="AL2477"/>
      <c r="AM2477"/>
      <c r="AN2477"/>
      <c r="AO2477"/>
      <c r="AP2477"/>
    </row>
    <row r="2478" spans="1:42" s="93" customFormat="1">
      <c r="A2478"/>
      <c r="B2478"/>
      <c r="C2478"/>
      <c r="E2478" s="95"/>
      <c r="F2478" s="95"/>
      <c r="G2478" s="94"/>
      <c r="H2478" s="94"/>
      <c r="I2478" s="125"/>
      <c r="L2478"/>
      <c r="M2478"/>
      <c r="N2478"/>
      <c r="O2478"/>
      <c r="P2478"/>
      <c r="Q2478"/>
      <c r="R2478"/>
      <c r="S2478"/>
      <c r="T2478"/>
      <c r="U2478"/>
      <c r="V2478"/>
      <c r="W2478"/>
      <c r="X2478"/>
      <c r="Y2478"/>
      <c r="Z2478"/>
      <c r="AA2478"/>
      <c r="AB2478"/>
      <c r="AC2478"/>
      <c r="AD2478"/>
      <c r="AE2478"/>
      <c r="AF2478"/>
      <c r="AG2478"/>
      <c r="AH2478"/>
      <c r="AI2478"/>
      <c r="AJ2478"/>
      <c r="AK2478"/>
      <c r="AL2478"/>
      <c r="AM2478"/>
      <c r="AN2478"/>
      <c r="AO2478"/>
      <c r="AP2478"/>
    </row>
    <row r="2479" spans="1:42" s="93" customFormat="1">
      <c r="A2479"/>
      <c r="B2479"/>
      <c r="C2479"/>
      <c r="E2479" s="95"/>
      <c r="F2479" s="95"/>
      <c r="G2479" s="94"/>
      <c r="H2479" s="94"/>
      <c r="I2479" s="125"/>
      <c r="L2479"/>
      <c r="M2479"/>
      <c r="N2479"/>
      <c r="O2479"/>
      <c r="P2479"/>
      <c r="Q2479"/>
      <c r="R2479"/>
      <c r="S2479"/>
      <c r="T2479"/>
      <c r="U2479"/>
      <c r="V2479"/>
      <c r="W2479"/>
      <c r="X2479"/>
      <c r="Y2479"/>
      <c r="Z2479"/>
      <c r="AA2479"/>
      <c r="AB2479"/>
      <c r="AC2479"/>
      <c r="AD2479"/>
      <c r="AE2479"/>
      <c r="AF2479"/>
      <c r="AG2479"/>
      <c r="AH2479"/>
      <c r="AI2479"/>
      <c r="AJ2479"/>
      <c r="AK2479"/>
      <c r="AL2479"/>
      <c r="AM2479"/>
      <c r="AN2479"/>
      <c r="AO2479"/>
      <c r="AP2479"/>
    </row>
    <row r="2480" spans="1:42" s="93" customFormat="1">
      <c r="A2480"/>
      <c r="B2480"/>
      <c r="C2480"/>
      <c r="E2480" s="95"/>
      <c r="F2480" s="95"/>
      <c r="G2480" s="94"/>
      <c r="H2480" s="94"/>
      <c r="I2480" s="125"/>
      <c r="L2480"/>
      <c r="M2480"/>
      <c r="N2480"/>
      <c r="O2480"/>
      <c r="P2480"/>
      <c r="Q2480"/>
      <c r="R2480"/>
      <c r="S2480"/>
      <c r="T2480"/>
      <c r="U2480"/>
      <c r="V2480"/>
      <c r="W2480"/>
      <c r="X2480"/>
      <c r="Y2480"/>
      <c r="Z2480"/>
      <c r="AA2480"/>
      <c r="AB2480"/>
      <c r="AC2480"/>
      <c r="AD2480"/>
      <c r="AE2480"/>
      <c r="AF2480"/>
      <c r="AG2480"/>
      <c r="AH2480"/>
      <c r="AI2480"/>
      <c r="AJ2480"/>
      <c r="AK2480"/>
      <c r="AL2480"/>
      <c r="AM2480"/>
      <c r="AN2480"/>
      <c r="AO2480"/>
      <c r="AP2480"/>
    </row>
    <row r="2481" spans="1:42" s="93" customFormat="1">
      <c r="A2481"/>
      <c r="B2481"/>
      <c r="C2481"/>
      <c r="E2481" s="95"/>
      <c r="F2481" s="95"/>
      <c r="G2481" s="94"/>
      <c r="H2481" s="94"/>
      <c r="I2481" s="125"/>
      <c r="L2481"/>
      <c r="M2481"/>
      <c r="N2481"/>
      <c r="O2481"/>
      <c r="P2481"/>
      <c r="Q2481"/>
      <c r="R2481"/>
      <c r="S2481"/>
      <c r="T2481"/>
      <c r="U2481"/>
      <c r="V2481"/>
      <c r="W2481"/>
      <c r="X2481"/>
      <c r="Y2481"/>
      <c r="Z2481"/>
      <c r="AA2481"/>
      <c r="AB2481"/>
      <c r="AC2481"/>
      <c r="AD2481"/>
      <c r="AE2481"/>
      <c r="AF2481"/>
      <c r="AG2481"/>
      <c r="AH2481"/>
      <c r="AI2481"/>
      <c r="AJ2481"/>
      <c r="AK2481"/>
      <c r="AL2481"/>
      <c r="AM2481"/>
      <c r="AN2481"/>
      <c r="AO2481"/>
      <c r="AP2481"/>
    </row>
    <row r="2482" spans="1:42" s="93" customFormat="1">
      <c r="A2482"/>
      <c r="B2482"/>
      <c r="C2482"/>
      <c r="E2482" s="95"/>
      <c r="F2482" s="95"/>
      <c r="G2482" s="94"/>
      <c r="H2482" s="94"/>
      <c r="I2482" s="125"/>
      <c r="L2482"/>
      <c r="M2482"/>
      <c r="N2482"/>
      <c r="O2482"/>
      <c r="P2482"/>
      <c r="Q2482"/>
      <c r="R2482"/>
      <c r="S2482"/>
      <c r="T2482"/>
      <c r="U2482"/>
      <c r="V2482"/>
      <c r="W2482"/>
      <c r="X2482"/>
      <c r="Y2482"/>
      <c r="Z2482"/>
      <c r="AA2482"/>
      <c r="AB2482"/>
      <c r="AC2482"/>
      <c r="AD2482"/>
      <c r="AE2482"/>
      <c r="AF2482"/>
      <c r="AG2482"/>
      <c r="AH2482"/>
      <c r="AI2482"/>
      <c r="AJ2482"/>
      <c r="AK2482"/>
      <c r="AL2482"/>
      <c r="AM2482"/>
      <c r="AN2482"/>
      <c r="AO2482"/>
      <c r="AP2482"/>
    </row>
    <row r="2483" spans="1:42" s="93" customFormat="1">
      <c r="A2483"/>
      <c r="B2483"/>
      <c r="C2483"/>
      <c r="E2483" s="95"/>
      <c r="F2483" s="95"/>
      <c r="G2483" s="94"/>
      <c r="H2483" s="94"/>
      <c r="I2483" s="125"/>
      <c r="L2483"/>
      <c r="M2483"/>
      <c r="N2483"/>
      <c r="O2483"/>
      <c r="P2483"/>
      <c r="Q2483"/>
      <c r="R2483"/>
      <c r="S2483"/>
      <c r="T2483"/>
      <c r="U2483"/>
      <c r="V2483"/>
      <c r="W2483"/>
      <c r="X2483"/>
      <c r="Y2483"/>
      <c r="Z2483"/>
      <c r="AA2483"/>
      <c r="AB2483"/>
      <c r="AC2483"/>
      <c r="AD2483"/>
      <c r="AE2483"/>
      <c r="AF2483"/>
      <c r="AG2483"/>
      <c r="AH2483"/>
      <c r="AI2483"/>
      <c r="AJ2483"/>
      <c r="AK2483"/>
      <c r="AL2483"/>
      <c r="AM2483"/>
      <c r="AN2483"/>
      <c r="AO2483"/>
      <c r="AP2483"/>
    </row>
    <row r="2484" spans="1:42" s="93" customFormat="1">
      <c r="A2484"/>
      <c r="B2484"/>
      <c r="C2484"/>
      <c r="E2484" s="95"/>
      <c r="F2484" s="95"/>
      <c r="G2484" s="94"/>
      <c r="H2484" s="94"/>
      <c r="I2484" s="125"/>
      <c r="L2484"/>
      <c r="M2484"/>
      <c r="N2484"/>
      <c r="O2484"/>
      <c r="P2484"/>
      <c r="Q2484"/>
      <c r="R2484"/>
      <c r="S2484"/>
      <c r="T2484"/>
      <c r="U2484"/>
      <c r="V2484"/>
      <c r="W2484"/>
      <c r="X2484"/>
      <c r="Y2484"/>
      <c r="Z2484"/>
      <c r="AA2484"/>
      <c r="AB2484"/>
      <c r="AC2484"/>
      <c r="AD2484"/>
      <c r="AE2484"/>
      <c r="AF2484"/>
      <c r="AG2484"/>
      <c r="AH2484"/>
      <c r="AI2484"/>
      <c r="AJ2484"/>
      <c r="AK2484"/>
      <c r="AL2484"/>
      <c r="AM2484"/>
      <c r="AN2484"/>
      <c r="AO2484"/>
      <c r="AP2484"/>
    </row>
    <row r="2485" spans="1:42" s="93" customFormat="1">
      <c r="A2485"/>
      <c r="B2485"/>
      <c r="C2485"/>
      <c r="E2485" s="95"/>
      <c r="F2485" s="95"/>
      <c r="G2485" s="94"/>
      <c r="H2485" s="94"/>
      <c r="I2485" s="125"/>
      <c r="L2485"/>
      <c r="M2485"/>
      <c r="N2485"/>
      <c r="O2485"/>
      <c r="P2485"/>
      <c r="Q2485"/>
      <c r="R2485"/>
      <c r="S2485"/>
      <c r="T2485"/>
      <c r="U2485"/>
      <c r="V2485"/>
      <c r="W2485"/>
      <c r="X2485"/>
      <c r="Y2485"/>
      <c r="Z2485"/>
      <c r="AA2485"/>
      <c r="AB2485"/>
      <c r="AC2485"/>
      <c r="AD2485"/>
      <c r="AE2485"/>
      <c r="AF2485"/>
      <c r="AG2485"/>
      <c r="AH2485"/>
      <c r="AI2485"/>
      <c r="AJ2485"/>
      <c r="AK2485"/>
      <c r="AL2485"/>
      <c r="AM2485"/>
      <c r="AN2485"/>
      <c r="AO2485"/>
      <c r="AP2485"/>
    </row>
    <row r="2486" spans="1:42" s="93" customFormat="1">
      <c r="A2486"/>
      <c r="B2486"/>
      <c r="C2486"/>
      <c r="E2486" s="95"/>
      <c r="F2486" s="95"/>
      <c r="G2486" s="94"/>
      <c r="H2486" s="94"/>
      <c r="I2486" s="125"/>
      <c r="L2486"/>
      <c r="M2486"/>
      <c r="N2486"/>
      <c r="O2486"/>
      <c r="P2486"/>
      <c r="Q2486"/>
      <c r="R2486"/>
      <c r="S2486"/>
      <c r="T2486"/>
      <c r="U2486"/>
      <c r="V2486"/>
      <c r="W2486"/>
      <c r="X2486"/>
      <c r="Y2486"/>
      <c r="Z2486"/>
      <c r="AA2486"/>
      <c r="AB2486"/>
      <c r="AC2486"/>
      <c r="AD2486"/>
      <c r="AE2486"/>
      <c r="AF2486"/>
      <c r="AG2486"/>
      <c r="AH2486"/>
      <c r="AI2486"/>
      <c r="AJ2486"/>
      <c r="AK2486"/>
      <c r="AL2486"/>
      <c r="AM2486"/>
      <c r="AN2486"/>
      <c r="AO2486"/>
      <c r="AP2486"/>
    </row>
    <row r="2487" spans="1:42" s="93" customFormat="1">
      <c r="A2487"/>
      <c r="B2487"/>
      <c r="C2487"/>
      <c r="E2487" s="95"/>
      <c r="F2487" s="95"/>
      <c r="G2487" s="94"/>
      <c r="H2487" s="94"/>
      <c r="I2487" s="125"/>
      <c r="L2487"/>
      <c r="M2487"/>
      <c r="N2487"/>
      <c r="O2487"/>
      <c r="P2487"/>
      <c r="Q2487"/>
      <c r="R2487"/>
      <c r="S2487"/>
      <c r="T2487"/>
      <c r="U2487"/>
      <c r="V2487"/>
      <c r="W2487"/>
      <c r="X2487"/>
      <c r="Y2487"/>
      <c r="Z2487"/>
      <c r="AA2487"/>
      <c r="AB2487"/>
      <c r="AC2487"/>
      <c r="AD2487"/>
      <c r="AE2487"/>
      <c r="AF2487"/>
      <c r="AG2487"/>
      <c r="AH2487"/>
      <c r="AI2487"/>
      <c r="AJ2487"/>
      <c r="AK2487"/>
      <c r="AL2487"/>
      <c r="AM2487"/>
      <c r="AN2487"/>
      <c r="AO2487"/>
      <c r="AP2487"/>
    </row>
    <row r="2488" spans="1:42" s="93" customFormat="1">
      <c r="A2488"/>
      <c r="B2488"/>
      <c r="C2488"/>
      <c r="E2488" s="95"/>
      <c r="F2488" s="95"/>
      <c r="G2488" s="94"/>
      <c r="H2488" s="94"/>
      <c r="I2488" s="125"/>
      <c r="L2488"/>
      <c r="M2488"/>
      <c r="N2488"/>
      <c r="O2488"/>
      <c r="P2488"/>
      <c r="Q2488"/>
      <c r="R2488"/>
      <c r="S2488"/>
      <c r="T2488"/>
      <c r="U2488"/>
      <c r="V2488"/>
      <c r="W2488"/>
      <c r="X2488"/>
      <c r="Y2488"/>
      <c r="Z2488"/>
      <c r="AA2488"/>
      <c r="AB2488"/>
      <c r="AC2488"/>
      <c r="AD2488"/>
      <c r="AE2488"/>
      <c r="AF2488"/>
      <c r="AG2488"/>
      <c r="AH2488"/>
      <c r="AI2488"/>
      <c r="AJ2488"/>
      <c r="AK2488"/>
      <c r="AL2488"/>
      <c r="AM2488"/>
      <c r="AN2488"/>
      <c r="AO2488"/>
      <c r="AP2488"/>
    </row>
    <row r="2489" spans="1:42" s="93" customFormat="1">
      <c r="A2489"/>
      <c r="B2489"/>
      <c r="C2489"/>
      <c r="E2489" s="95"/>
      <c r="F2489" s="95"/>
      <c r="G2489" s="94"/>
      <c r="H2489" s="94"/>
      <c r="I2489" s="125"/>
      <c r="L2489"/>
      <c r="M2489"/>
      <c r="N2489"/>
      <c r="O2489"/>
      <c r="P2489"/>
      <c r="Q2489"/>
      <c r="R2489"/>
      <c r="S2489"/>
      <c r="T2489"/>
      <c r="U2489"/>
      <c r="V2489"/>
      <c r="W2489"/>
      <c r="X2489"/>
      <c r="Y2489"/>
      <c r="Z2489"/>
      <c r="AA2489"/>
      <c r="AB2489"/>
      <c r="AC2489"/>
      <c r="AD2489"/>
      <c r="AE2489"/>
      <c r="AF2489"/>
      <c r="AG2489"/>
      <c r="AH2489"/>
      <c r="AI2489"/>
      <c r="AJ2489"/>
      <c r="AK2489"/>
      <c r="AL2489"/>
      <c r="AM2489"/>
      <c r="AN2489"/>
      <c r="AO2489"/>
      <c r="AP2489"/>
    </row>
    <row r="2490" spans="1:42" s="93" customFormat="1">
      <c r="A2490"/>
      <c r="B2490"/>
      <c r="C2490"/>
      <c r="E2490" s="95"/>
      <c r="F2490" s="95"/>
      <c r="G2490" s="94"/>
      <c r="H2490" s="94"/>
      <c r="I2490" s="125"/>
      <c r="L2490"/>
      <c r="M2490"/>
      <c r="N2490"/>
      <c r="O2490"/>
      <c r="P2490"/>
      <c r="Q2490"/>
      <c r="R2490"/>
      <c r="S2490"/>
      <c r="T2490"/>
      <c r="U2490"/>
      <c r="V2490"/>
      <c r="W2490"/>
      <c r="X2490"/>
      <c r="Y2490"/>
      <c r="Z2490"/>
      <c r="AA2490"/>
      <c r="AB2490"/>
      <c r="AC2490"/>
      <c r="AD2490"/>
      <c r="AE2490"/>
      <c r="AF2490"/>
      <c r="AG2490"/>
      <c r="AH2490"/>
      <c r="AI2490"/>
      <c r="AJ2490"/>
      <c r="AK2490"/>
      <c r="AL2490"/>
      <c r="AM2490"/>
      <c r="AN2490"/>
      <c r="AO2490"/>
      <c r="AP2490"/>
    </row>
    <row r="2491" spans="1:42" s="93" customFormat="1">
      <c r="A2491"/>
      <c r="B2491"/>
      <c r="C2491"/>
      <c r="E2491" s="95"/>
      <c r="F2491" s="95"/>
      <c r="G2491" s="94"/>
      <c r="H2491" s="94"/>
      <c r="I2491" s="125"/>
      <c r="L2491"/>
      <c r="M2491"/>
      <c r="N2491"/>
      <c r="O2491"/>
      <c r="P2491"/>
      <c r="Q2491"/>
      <c r="R2491"/>
      <c r="S2491"/>
      <c r="T2491"/>
      <c r="U2491"/>
      <c r="V2491"/>
      <c r="W2491"/>
      <c r="X2491"/>
      <c r="Y2491"/>
      <c r="Z2491"/>
      <c r="AA2491"/>
      <c r="AB2491"/>
      <c r="AC2491"/>
      <c r="AD2491"/>
      <c r="AE2491"/>
      <c r="AF2491"/>
      <c r="AG2491"/>
      <c r="AH2491"/>
      <c r="AI2491"/>
      <c r="AJ2491"/>
      <c r="AK2491"/>
      <c r="AL2491"/>
      <c r="AM2491"/>
      <c r="AN2491"/>
      <c r="AO2491"/>
      <c r="AP2491"/>
    </row>
    <row r="2492" spans="1:42" s="93" customFormat="1">
      <c r="A2492"/>
      <c r="B2492"/>
      <c r="C2492"/>
      <c r="E2492" s="95"/>
      <c r="F2492" s="95"/>
      <c r="G2492" s="94"/>
      <c r="H2492" s="94"/>
      <c r="I2492" s="125"/>
      <c r="L2492"/>
      <c r="M2492"/>
      <c r="N2492"/>
      <c r="O2492"/>
      <c r="P2492"/>
      <c r="Q2492"/>
      <c r="R2492"/>
      <c r="S2492"/>
      <c r="T2492"/>
      <c r="U2492"/>
      <c r="V2492"/>
      <c r="W2492"/>
      <c r="X2492"/>
      <c r="Y2492"/>
      <c r="Z2492"/>
      <c r="AA2492"/>
      <c r="AB2492"/>
      <c r="AC2492"/>
      <c r="AD2492"/>
      <c r="AE2492"/>
      <c r="AF2492"/>
      <c r="AG2492"/>
      <c r="AH2492"/>
      <c r="AI2492"/>
      <c r="AJ2492"/>
      <c r="AK2492"/>
      <c r="AL2492"/>
      <c r="AM2492"/>
      <c r="AN2492"/>
      <c r="AO2492"/>
      <c r="AP2492"/>
    </row>
    <row r="2493" spans="1:42" s="93" customFormat="1">
      <c r="A2493"/>
      <c r="B2493"/>
      <c r="C2493"/>
      <c r="E2493" s="95"/>
      <c r="F2493" s="95"/>
      <c r="G2493" s="94"/>
      <c r="H2493" s="94"/>
      <c r="I2493" s="125"/>
      <c r="L2493"/>
      <c r="M2493"/>
      <c r="N2493"/>
      <c r="O2493"/>
      <c r="P2493"/>
      <c r="Q2493"/>
      <c r="R2493"/>
      <c r="S2493"/>
      <c r="T2493"/>
      <c r="U2493"/>
      <c r="V2493"/>
      <c r="W2493"/>
      <c r="X2493"/>
      <c r="Y2493"/>
      <c r="Z2493"/>
      <c r="AA2493"/>
      <c r="AB2493"/>
      <c r="AC2493"/>
      <c r="AD2493"/>
      <c r="AE2493"/>
      <c r="AF2493"/>
      <c r="AG2493"/>
      <c r="AH2493"/>
      <c r="AI2493"/>
      <c r="AJ2493"/>
      <c r="AK2493"/>
      <c r="AL2493"/>
      <c r="AM2493"/>
      <c r="AN2493"/>
      <c r="AO2493"/>
      <c r="AP2493"/>
    </row>
    <row r="2494" spans="1:42" s="93" customFormat="1">
      <c r="A2494"/>
      <c r="B2494"/>
      <c r="C2494"/>
      <c r="E2494" s="95"/>
      <c r="F2494" s="95"/>
      <c r="G2494" s="94"/>
      <c r="H2494" s="94"/>
      <c r="I2494" s="125"/>
      <c r="L2494"/>
      <c r="M2494"/>
      <c r="N2494"/>
      <c r="O2494"/>
      <c r="P2494"/>
      <c r="Q2494"/>
      <c r="R2494"/>
      <c r="S2494"/>
      <c r="T2494"/>
      <c r="U2494"/>
      <c r="V2494"/>
      <c r="W2494"/>
      <c r="X2494"/>
      <c r="Y2494"/>
      <c r="Z2494"/>
      <c r="AA2494"/>
      <c r="AB2494"/>
      <c r="AC2494"/>
      <c r="AD2494"/>
      <c r="AE2494"/>
      <c r="AF2494"/>
      <c r="AG2494"/>
      <c r="AH2494"/>
      <c r="AI2494"/>
      <c r="AJ2494"/>
      <c r="AK2494"/>
      <c r="AL2494"/>
      <c r="AM2494"/>
      <c r="AN2494"/>
      <c r="AO2494"/>
      <c r="AP2494"/>
    </row>
    <row r="2495" spans="1:42" s="93" customFormat="1">
      <c r="A2495"/>
      <c r="B2495"/>
      <c r="C2495"/>
      <c r="E2495" s="95"/>
      <c r="F2495" s="95"/>
      <c r="G2495" s="94"/>
      <c r="H2495" s="94"/>
      <c r="I2495" s="125"/>
      <c r="L2495"/>
      <c r="M2495"/>
      <c r="N2495"/>
      <c r="O2495"/>
      <c r="P2495"/>
      <c r="Q2495"/>
      <c r="R2495"/>
      <c r="S2495"/>
      <c r="T2495"/>
      <c r="U2495"/>
      <c r="V2495"/>
      <c r="W2495"/>
      <c r="X2495"/>
      <c r="Y2495"/>
      <c r="Z2495"/>
      <c r="AA2495"/>
      <c r="AB2495"/>
      <c r="AC2495"/>
      <c r="AD2495"/>
      <c r="AE2495"/>
      <c r="AF2495"/>
      <c r="AG2495"/>
      <c r="AH2495"/>
      <c r="AI2495"/>
      <c r="AJ2495"/>
      <c r="AK2495"/>
      <c r="AL2495"/>
      <c r="AM2495"/>
      <c r="AN2495"/>
      <c r="AO2495"/>
      <c r="AP2495"/>
    </row>
    <row r="2496" spans="1:42" s="93" customFormat="1">
      <c r="A2496"/>
      <c r="B2496"/>
      <c r="C2496"/>
      <c r="E2496" s="95"/>
      <c r="F2496" s="95"/>
      <c r="G2496" s="94"/>
      <c r="H2496" s="94"/>
      <c r="I2496" s="125"/>
      <c r="L2496"/>
      <c r="M2496"/>
      <c r="N2496"/>
      <c r="O2496"/>
      <c r="P2496"/>
      <c r="Q2496"/>
      <c r="R2496"/>
      <c r="S2496"/>
      <c r="T2496"/>
      <c r="U2496"/>
      <c r="V2496"/>
      <c r="W2496"/>
      <c r="X2496"/>
      <c r="Y2496"/>
      <c r="Z2496"/>
      <c r="AA2496"/>
      <c r="AB2496"/>
      <c r="AC2496"/>
      <c r="AD2496"/>
      <c r="AE2496"/>
      <c r="AF2496"/>
      <c r="AG2496"/>
      <c r="AH2496"/>
      <c r="AI2496"/>
      <c r="AJ2496"/>
      <c r="AK2496"/>
      <c r="AL2496"/>
      <c r="AM2496"/>
      <c r="AN2496"/>
      <c r="AO2496"/>
      <c r="AP2496"/>
    </row>
    <row r="2497" spans="1:42" s="93" customFormat="1">
      <c r="A2497"/>
      <c r="B2497"/>
      <c r="C2497"/>
      <c r="E2497" s="95"/>
      <c r="F2497" s="95"/>
      <c r="G2497" s="94"/>
      <c r="H2497" s="94"/>
      <c r="I2497" s="125"/>
      <c r="L2497"/>
      <c r="M2497"/>
      <c r="N2497"/>
      <c r="O2497"/>
      <c r="P2497"/>
      <c r="Q2497"/>
      <c r="R2497"/>
      <c r="S2497"/>
      <c r="T2497"/>
      <c r="U2497"/>
      <c r="V2497"/>
      <c r="W2497"/>
      <c r="X2497"/>
      <c r="Y2497"/>
      <c r="Z2497"/>
      <c r="AA2497"/>
      <c r="AB2497"/>
      <c r="AC2497"/>
      <c r="AD2497"/>
      <c r="AE2497"/>
      <c r="AF2497"/>
      <c r="AG2497"/>
      <c r="AH2497"/>
      <c r="AI2497"/>
      <c r="AJ2497"/>
      <c r="AK2497"/>
      <c r="AL2497"/>
      <c r="AM2497"/>
      <c r="AN2497"/>
      <c r="AO2497"/>
      <c r="AP2497"/>
    </row>
    <row r="2498" spans="1:42" s="93" customFormat="1">
      <c r="A2498"/>
      <c r="B2498"/>
      <c r="C2498"/>
      <c r="E2498" s="95"/>
      <c r="F2498" s="95"/>
      <c r="G2498" s="94"/>
      <c r="H2498" s="94"/>
      <c r="I2498" s="125"/>
      <c r="L2498"/>
      <c r="M2498"/>
      <c r="N2498"/>
      <c r="O2498"/>
      <c r="P2498"/>
      <c r="Q2498"/>
      <c r="R2498"/>
      <c r="S2498"/>
      <c r="T2498"/>
      <c r="U2498"/>
      <c r="V2498"/>
      <c r="W2498"/>
      <c r="X2498"/>
      <c r="Y2498"/>
      <c r="Z2498"/>
      <c r="AA2498"/>
      <c r="AB2498"/>
      <c r="AC2498"/>
      <c r="AD2498"/>
      <c r="AE2498"/>
      <c r="AF2498"/>
      <c r="AG2498"/>
      <c r="AH2498"/>
      <c r="AI2498"/>
      <c r="AJ2498"/>
      <c r="AK2498"/>
      <c r="AL2498"/>
      <c r="AM2498"/>
      <c r="AN2498"/>
      <c r="AO2498"/>
      <c r="AP2498"/>
    </row>
    <row r="2499" spans="1:42" s="93" customFormat="1">
      <c r="A2499"/>
      <c r="B2499"/>
      <c r="C2499"/>
      <c r="E2499" s="95"/>
      <c r="F2499" s="95"/>
      <c r="G2499" s="94"/>
      <c r="H2499" s="94"/>
      <c r="I2499" s="125"/>
      <c r="L2499"/>
      <c r="M2499"/>
      <c r="N2499"/>
      <c r="O2499"/>
      <c r="P2499"/>
      <c r="Q2499"/>
      <c r="R2499"/>
      <c r="S2499"/>
      <c r="T2499"/>
      <c r="U2499"/>
      <c r="V2499"/>
      <c r="W2499"/>
      <c r="X2499"/>
      <c r="Y2499"/>
      <c r="Z2499"/>
      <c r="AA2499"/>
      <c r="AB2499"/>
      <c r="AC2499"/>
      <c r="AD2499"/>
      <c r="AE2499"/>
      <c r="AF2499"/>
      <c r="AG2499"/>
      <c r="AH2499"/>
      <c r="AI2499"/>
      <c r="AJ2499"/>
      <c r="AK2499"/>
      <c r="AL2499"/>
      <c r="AM2499"/>
      <c r="AN2499"/>
      <c r="AO2499"/>
      <c r="AP2499"/>
    </row>
    <row r="2500" spans="1:42" s="93" customFormat="1">
      <c r="A2500"/>
      <c r="B2500"/>
      <c r="C2500"/>
      <c r="E2500" s="95"/>
      <c r="F2500" s="95"/>
      <c r="G2500" s="94"/>
      <c r="H2500" s="94"/>
      <c r="I2500" s="125"/>
      <c r="L2500"/>
      <c r="M2500"/>
      <c r="N2500"/>
      <c r="O2500"/>
      <c r="P2500"/>
      <c r="Q2500"/>
      <c r="R2500"/>
      <c r="S2500"/>
      <c r="T2500"/>
      <c r="U2500"/>
      <c r="V2500"/>
      <c r="W2500"/>
      <c r="X2500"/>
      <c r="Y2500"/>
      <c r="Z2500"/>
      <c r="AA2500"/>
      <c r="AB2500"/>
      <c r="AC2500"/>
      <c r="AD2500"/>
      <c r="AE2500"/>
      <c r="AF2500"/>
      <c r="AG2500"/>
      <c r="AH2500"/>
      <c r="AI2500"/>
      <c r="AJ2500"/>
      <c r="AK2500"/>
      <c r="AL2500"/>
      <c r="AM2500"/>
      <c r="AN2500"/>
      <c r="AO2500"/>
      <c r="AP2500"/>
    </row>
    <row r="2501" spans="1:42" s="93" customFormat="1">
      <c r="A2501"/>
      <c r="B2501"/>
      <c r="C2501"/>
      <c r="E2501" s="95"/>
      <c r="F2501" s="95"/>
      <c r="G2501" s="94"/>
      <c r="H2501" s="94"/>
      <c r="I2501" s="125"/>
      <c r="L2501"/>
      <c r="M2501"/>
      <c r="N2501"/>
      <c r="O2501"/>
      <c r="P2501"/>
      <c r="Q2501"/>
      <c r="R2501"/>
      <c r="S2501"/>
      <c r="T2501"/>
      <c r="U2501"/>
      <c r="V2501"/>
      <c r="W2501"/>
      <c r="X2501"/>
      <c r="Y2501"/>
      <c r="Z2501"/>
      <c r="AA2501"/>
      <c r="AB2501"/>
      <c r="AC2501"/>
      <c r="AD2501"/>
      <c r="AE2501"/>
      <c r="AF2501"/>
      <c r="AG2501"/>
      <c r="AH2501"/>
      <c r="AI2501"/>
      <c r="AJ2501"/>
      <c r="AK2501"/>
      <c r="AL2501"/>
      <c r="AM2501"/>
      <c r="AN2501"/>
      <c r="AO2501"/>
      <c r="AP2501"/>
    </row>
    <row r="2502" spans="1:42" s="93" customFormat="1">
      <c r="A2502"/>
      <c r="B2502"/>
      <c r="C2502"/>
      <c r="E2502" s="95"/>
      <c r="F2502" s="95"/>
      <c r="G2502" s="94"/>
      <c r="H2502" s="94"/>
      <c r="I2502" s="125"/>
      <c r="L2502"/>
      <c r="M2502"/>
      <c r="N2502"/>
      <c r="O2502"/>
      <c r="P2502"/>
      <c r="Q2502"/>
      <c r="R2502"/>
      <c r="S2502"/>
      <c r="T2502"/>
      <c r="U2502"/>
      <c r="V2502"/>
      <c r="W2502"/>
      <c r="X2502"/>
      <c r="Y2502"/>
      <c r="Z2502"/>
      <c r="AA2502"/>
      <c r="AB2502"/>
      <c r="AC2502"/>
      <c r="AD2502"/>
      <c r="AE2502"/>
      <c r="AF2502"/>
      <c r="AG2502"/>
      <c r="AH2502"/>
      <c r="AI2502"/>
      <c r="AJ2502"/>
      <c r="AK2502"/>
      <c r="AL2502"/>
      <c r="AM2502"/>
      <c r="AN2502"/>
      <c r="AO2502"/>
      <c r="AP2502"/>
    </row>
    <row r="2503" spans="1:42" s="93" customFormat="1">
      <c r="A2503"/>
      <c r="B2503"/>
      <c r="C2503"/>
      <c r="E2503" s="95"/>
      <c r="F2503" s="95"/>
      <c r="G2503" s="94"/>
      <c r="H2503" s="125"/>
      <c r="I2503" s="125"/>
      <c r="L2503"/>
      <c r="M2503"/>
      <c r="N2503"/>
      <c r="O2503"/>
      <c r="P2503"/>
      <c r="Q2503"/>
      <c r="R2503"/>
      <c r="S2503"/>
      <c r="T2503"/>
      <c r="U2503"/>
      <c r="V2503"/>
      <c r="W2503"/>
      <c r="X2503"/>
      <c r="Y2503"/>
      <c r="Z2503"/>
      <c r="AA2503"/>
      <c r="AB2503"/>
      <c r="AC2503"/>
      <c r="AD2503"/>
      <c r="AE2503"/>
      <c r="AF2503"/>
      <c r="AG2503"/>
      <c r="AH2503"/>
      <c r="AI2503"/>
      <c r="AJ2503"/>
      <c r="AK2503"/>
      <c r="AL2503"/>
      <c r="AM2503"/>
      <c r="AN2503"/>
      <c r="AO2503"/>
      <c r="AP2503"/>
    </row>
    <row r="2504" spans="1:42" s="93" customFormat="1">
      <c r="A2504"/>
      <c r="B2504"/>
      <c r="C2504"/>
      <c r="E2504" s="95"/>
      <c r="F2504" s="95"/>
      <c r="G2504" s="94"/>
      <c r="H2504" s="125"/>
      <c r="I2504" s="125"/>
      <c r="L2504"/>
      <c r="M2504"/>
      <c r="N2504"/>
      <c r="O2504"/>
      <c r="P2504"/>
      <c r="Q2504"/>
      <c r="R2504"/>
      <c r="S2504"/>
      <c r="T2504"/>
      <c r="U2504"/>
      <c r="V2504"/>
      <c r="W2504"/>
      <c r="X2504"/>
      <c r="Y2504"/>
      <c r="Z2504"/>
      <c r="AA2504"/>
      <c r="AB2504"/>
      <c r="AC2504"/>
      <c r="AD2504"/>
      <c r="AE2504"/>
      <c r="AF2504"/>
      <c r="AG2504"/>
      <c r="AH2504"/>
      <c r="AI2504"/>
      <c r="AJ2504"/>
      <c r="AK2504"/>
      <c r="AL2504"/>
      <c r="AM2504"/>
      <c r="AN2504"/>
      <c r="AO2504"/>
      <c r="AP2504"/>
    </row>
    <row r="2505" spans="1:42" s="93" customFormat="1">
      <c r="A2505"/>
      <c r="B2505"/>
      <c r="C2505"/>
      <c r="E2505" s="95"/>
      <c r="F2505" s="95"/>
      <c r="G2505" s="94"/>
      <c r="H2505" s="125"/>
      <c r="I2505" s="125"/>
      <c r="L2505"/>
      <c r="M2505"/>
      <c r="N2505"/>
      <c r="O2505"/>
      <c r="P2505"/>
      <c r="Q2505"/>
      <c r="R2505"/>
      <c r="S2505"/>
      <c r="T2505"/>
      <c r="U2505"/>
      <c r="V2505"/>
      <c r="W2505"/>
      <c r="X2505"/>
      <c r="Y2505"/>
      <c r="Z2505"/>
      <c r="AA2505"/>
      <c r="AB2505"/>
      <c r="AC2505"/>
      <c r="AD2505"/>
      <c r="AE2505"/>
      <c r="AF2505"/>
      <c r="AG2505"/>
      <c r="AH2505"/>
      <c r="AI2505"/>
      <c r="AJ2505"/>
      <c r="AK2505"/>
      <c r="AL2505"/>
      <c r="AM2505"/>
      <c r="AN2505"/>
      <c r="AO2505"/>
      <c r="AP2505"/>
    </row>
    <row r="2506" spans="1:42" s="93" customFormat="1">
      <c r="A2506"/>
      <c r="B2506"/>
      <c r="C2506"/>
      <c r="E2506" s="95"/>
      <c r="F2506" s="95"/>
      <c r="G2506" s="94"/>
      <c r="H2506" s="125"/>
      <c r="I2506" s="125"/>
      <c r="L2506"/>
      <c r="M2506"/>
      <c r="N2506"/>
      <c r="O2506"/>
      <c r="P2506"/>
      <c r="Q2506"/>
      <c r="R2506"/>
      <c r="S2506"/>
      <c r="T2506"/>
      <c r="U2506"/>
      <c r="V2506"/>
      <c r="W2506"/>
      <c r="X2506"/>
      <c r="Y2506"/>
      <c r="Z2506"/>
      <c r="AA2506"/>
      <c r="AB2506"/>
      <c r="AC2506"/>
      <c r="AD2506"/>
      <c r="AE2506"/>
      <c r="AF2506"/>
      <c r="AG2506"/>
      <c r="AH2506"/>
      <c r="AI2506"/>
      <c r="AJ2506"/>
      <c r="AK2506"/>
      <c r="AL2506"/>
      <c r="AM2506"/>
      <c r="AN2506"/>
      <c r="AO2506"/>
      <c r="AP2506"/>
    </row>
    <row r="2507" spans="1:42" s="93" customFormat="1">
      <c r="A2507"/>
      <c r="B2507"/>
      <c r="C2507"/>
      <c r="E2507" s="95"/>
      <c r="F2507" s="95"/>
      <c r="G2507" s="94"/>
      <c r="H2507" s="125"/>
      <c r="I2507" s="125"/>
      <c r="L2507"/>
      <c r="M2507"/>
      <c r="N2507"/>
      <c r="O2507"/>
      <c r="P2507"/>
      <c r="Q2507"/>
      <c r="R2507"/>
      <c r="S2507"/>
      <c r="T2507"/>
      <c r="U2507"/>
      <c r="V2507"/>
      <c r="W2507"/>
      <c r="X2507"/>
      <c r="Y2507"/>
      <c r="Z2507"/>
      <c r="AA2507"/>
      <c r="AB2507"/>
      <c r="AC2507"/>
      <c r="AD2507"/>
      <c r="AE2507"/>
      <c r="AF2507"/>
      <c r="AG2507"/>
      <c r="AH2507"/>
      <c r="AI2507"/>
      <c r="AJ2507"/>
      <c r="AK2507"/>
      <c r="AL2507"/>
      <c r="AM2507"/>
      <c r="AN2507"/>
      <c r="AO2507"/>
      <c r="AP2507"/>
    </row>
    <row r="2508" spans="1:42" s="93" customFormat="1">
      <c r="A2508"/>
      <c r="B2508"/>
      <c r="C2508"/>
      <c r="E2508" s="95"/>
      <c r="F2508" s="95"/>
      <c r="G2508" s="94"/>
      <c r="H2508" s="125"/>
      <c r="I2508" s="125"/>
      <c r="L2508"/>
      <c r="M2508"/>
      <c r="N2508"/>
      <c r="O2508"/>
      <c r="P2508"/>
      <c r="Q2508"/>
      <c r="R2508"/>
      <c r="S2508"/>
      <c r="T2508"/>
      <c r="U2508"/>
      <c r="V2508"/>
      <c r="W2508"/>
      <c r="X2508"/>
      <c r="Y2508"/>
      <c r="Z2508"/>
      <c r="AA2508"/>
      <c r="AB2508"/>
      <c r="AC2508"/>
      <c r="AD2508"/>
      <c r="AE2508"/>
      <c r="AF2508"/>
      <c r="AG2508"/>
      <c r="AH2508"/>
      <c r="AI2508"/>
      <c r="AJ2508"/>
      <c r="AK2508"/>
      <c r="AL2508"/>
      <c r="AM2508"/>
      <c r="AN2508"/>
      <c r="AO2508"/>
      <c r="AP2508"/>
    </row>
    <row r="2509" spans="1:42" s="93" customFormat="1">
      <c r="A2509"/>
      <c r="B2509"/>
      <c r="C2509"/>
      <c r="E2509" s="95"/>
      <c r="F2509" s="95"/>
      <c r="G2509" s="94"/>
      <c r="H2509" s="125"/>
      <c r="I2509" s="125"/>
      <c r="L2509"/>
      <c r="M2509"/>
      <c r="N2509"/>
      <c r="O2509"/>
      <c r="P2509"/>
      <c r="Q2509"/>
      <c r="R2509"/>
      <c r="S2509"/>
      <c r="T2509"/>
      <c r="U2509"/>
      <c r="V2509"/>
      <c r="W2509"/>
      <c r="X2509"/>
      <c r="Y2509"/>
      <c r="Z2509"/>
      <c r="AA2509"/>
      <c r="AB2509"/>
      <c r="AC2509"/>
      <c r="AD2509"/>
      <c r="AE2509"/>
      <c r="AF2509"/>
      <c r="AG2509"/>
      <c r="AH2509"/>
      <c r="AI2509"/>
      <c r="AJ2509"/>
      <c r="AK2509"/>
      <c r="AL2509"/>
      <c r="AM2509"/>
      <c r="AN2509"/>
      <c r="AO2509"/>
      <c r="AP2509"/>
    </row>
    <row r="2510" spans="1:42" s="93" customFormat="1">
      <c r="A2510"/>
      <c r="B2510"/>
      <c r="C2510"/>
      <c r="E2510" s="95"/>
      <c r="F2510" s="95"/>
      <c r="G2510" s="94"/>
      <c r="H2510" s="125"/>
      <c r="I2510" s="125"/>
      <c r="L2510"/>
      <c r="M2510"/>
      <c r="N2510"/>
      <c r="O2510"/>
      <c r="P2510"/>
      <c r="Q2510"/>
      <c r="R2510"/>
      <c r="S2510"/>
      <c r="T2510"/>
      <c r="U2510"/>
      <c r="V2510"/>
      <c r="W2510"/>
      <c r="X2510"/>
      <c r="Y2510"/>
      <c r="Z2510"/>
      <c r="AA2510"/>
      <c r="AB2510"/>
      <c r="AC2510"/>
      <c r="AD2510"/>
      <c r="AE2510"/>
      <c r="AF2510"/>
      <c r="AG2510"/>
      <c r="AH2510"/>
      <c r="AI2510"/>
      <c r="AJ2510"/>
      <c r="AK2510"/>
      <c r="AL2510"/>
      <c r="AM2510"/>
      <c r="AN2510"/>
      <c r="AO2510"/>
      <c r="AP2510"/>
    </row>
    <row r="2511" spans="1:42" s="93" customFormat="1">
      <c r="A2511"/>
      <c r="B2511"/>
      <c r="C2511"/>
      <c r="E2511" s="95"/>
      <c r="F2511" s="95"/>
      <c r="G2511" s="94"/>
      <c r="H2511" s="125"/>
      <c r="I2511" s="125"/>
      <c r="L2511"/>
      <c r="M2511"/>
      <c r="N2511"/>
      <c r="O2511"/>
      <c r="P2511"/>
      <c r="Q2511"/>
      <c r="R2511"/>
      <c r="S2511"/>
      <c r="T2511"/>
      <c r="U2511"/>
      <c r="V2511"/>
      <c r="W2511"/>
      <c r="X2511"/>
      <c r="Y2511"/>
      <c r="Z2511"/>
      <c r="AA2511"/>
      <c r="AB2511"/>
      <c r="AC2511"/>
      <c r="AD2511"/>
      <c r="AE2511"/>
      <c r="AF2511"/>
      <c r="AG2511"/>
      <c r="AH2511"/>
      <c r="AI2511"/>
      <c r="AJ2511"/>
      <c r="AK2511"/>
      <c r="AL2511"/>
      <c r="AM2511"/>
      <c r="AN2511"/>
      <c r="AO2511"/>
      <c r="AP2511"/>
    </row>
    <row r="2512" spans="1:42" s="93" customFormat="1">
      <c r="A2512"/>
      <c r="B2512"/>
      <c r="C2512"/>
      <c r="E2512" s="95"/>
      <c r="F2512" s="95"/>
      <c r="G2512" s="94"/>
      <c r="H2512" s="125"/>
      <c r="I2512" s="125"/>
      <c r="L2512"/>
      <c r="M2512"/>
      <c r="N2512"/>
      <c r="O2512"/>
      <c r="P2512"/>
      <c r="Q2512"/>
      <c r="R2512"/>
      <c r="S2512"/>
      <c r="T2512"/>
      <c r="U2512"/>
      <c r="V2512"/>
      <c r="W2512"/>
      <c r="X2512"/>
      <c r="Y2512"/>
      <c r="Z2512"/>
      <c r="AA2512"/>
      <c r="AB2512"/>
      <c r="AC2512"/>
      <c r="AD2512"/>
      <c r="AE2512"/>
      <c r="AF2512"/>
      <c r="AG2512"/>
      <c r="AH2512"/>
      <c r="AI2512"/>
      <c r="AJ2512"/>
      <c r="AK2512"/>
      <c r="AL2512"/>
      <c r="AM2512"/>
      <c r="AN2512"/>
      <c r="AO2512"/>
      <c r="AP2512"/>
    </row>
    <row r="2513" spans="1:42" s="93" customFormat="1">
      <c r="A2513"/>
      <c r="B2513"/>
      <c r="C2513"/>
      <c r="E2513" s="95"/>
      <c r="F2513" s="95"/>
      <c r="G2513" s="94"/>
      <c r="H2513" s="125"/>
      <c r="I2513" s="125"/>
      <c r="L2513"/>
      <c r="M2513"/>
      <c r="N2513"/>
      <c r="O2513"/>
      <c r="P2513"/>
      <c r="Q2513"/>
      <c r="R2513"/>
      <c r="S2513"/>
      <c r="T2513"/>
      <c r="U2513"/>
      <c r="V2513"/>
      <c r="W2513"/>
      <c r="X2513"/>
      <c r="Y2513"/>
      <c r="Z2513"/>
      <c r="AA2513"/>
      <c r="AB2513"/>
      <c r="AC2513"/>
      <c r="AD2513"/>
      <c r="AE2513"/>
      <c r="AF2513"/>
      <c r="AG2513"/>
      <c r="AH2513"/>
      <c r="AI2513"/>
      <c r="AJ2513"/>
      <c r="AK2513"/>
      <c r="AL2513"/>
      <c r="AM2513"/>
      <c r="AN2513"/>
      <c r="AO2513"/>
      <c r="AP2513"/>
    </row>
    <row r="2514" spans="1:42" s="93" customFormat="1">
      <c r="A2514"/>
      <c r="B2514"/>
      <c r="C2514"/>
      <c r="E2514" s="95"/>
      <c r="F2514" s="95"/>
      <c r="G2514" s="94"/>
      <c r="H2514" s="125"/>
      <c r="I2514" s="125"/>
      <c r="L2514"/>
      <c r="M2514"/>
      <c r="N2514"/>
      <c r="O2514"/>
      <c r="P2514"/>
      <c r="Q2514"/>
      <c r="R2514"/>
      <c r="S2514"/>
      <c r="T2514"/>
      <c r="U2514"/>
      <c r="V2514"/>
      <c r="W2514"/>
      <c r="X2514"/>
      <c r="Y2514"/>
      <c r="Z2514"/>
      <c r="AA2514"/>
      <c r="AB2514"/>
      <c r="AC2514"/>
      <c r="AD2514"/>
      <c r="AE2514"/>
      <c r="AF2514"/>
      <c r="AG2514"/>
      <c r="AH2514"/>
      <c r="AI2514"/>
      <c r="AJ2514"/>
      <c r="AK2514"/>
      <c r="AL2514"/>
      <c r="AM2514"/>
      <c r="AN2514"/>
      <c r="AO2514"/>
      <c r="AP2514"/>
    </row>
    <row r="2515" spans="1:42" s="93" customFormat="1">
      <c r="A2515"/>
      <c r="B2515"/>
      <c r="C2515"/>
      <c r="E2515" s="95"/>
      <c r="F2515" s="95"/>
      <c r="G2515" s="94"/>
      <c r="H2515" s="125"/>
      <c r="I2515" s="125"/>
      <c r="L2515"/>
      <c r="M2515"/>
      <c r="N2515"/>
      <c r="O2515"/>
      <c r="P2515"/>
      <c r="Q2515"/>
      <c r="R2515"/>
      <c r="S2515"/>
      <c r="T2515"/>
      <c r="U2515"/>
      <c r="V2515"/>
      <c r="W2515"/>
      <c r="X2515"/>
      <c r="Y2515"/>
      <c r="Z2515"/>
      <c r="AA2515"/>
      <c r="AB2515"/>
      <c r="AC2515"/>
      <c r="AD2515"/>
      <c r="AE2515"/>
      <c r="AF2515"/>
      <c r="AG2515"/>
      <c r="AH2515"/>
      <c r="AI2515"/>
      <c r="AJ2515"/>
      <c r="AK2515"/>
      <c r="AL2515"/>
      <c r="AM2515"/>
      <c r="AN2515"/>
      <c r="AO2515"/>
      <c r="AP2515"/>
    </row>
    <row r="2516" spans="1:42" s="93" customFormat="1">
      <c r="A2516"/>
      <c r="B2516"/>
      <c r="C2516"/>
      <c r="E2516" s="95"/>
      <c r="F2516" s="95"/>
      <c r="G2516" s="94"/>
      <c r="H2516" s="125"/>
      <c r="I2516" s="125"/>
      <c r="L2516"/>
      <c r="M2516"/>
      <c r="N2516"/>
      <c r="O2516"/>
      <c r="P2516"/>
      <c r="Q2516"/>
      <c r="R2516"/>
      <c r="S2516"/>
      <c r="T2516"/>
      <c r="U2516"/>
      <c r="V2516"/>
      <c r="W2516"/>
      <c r="X2516"/>
      <c r="Y2516"/>
      <c r="Z2516"/>
      <c r="AA2516"/>
      <c r="AB2516"/>
      <c r="AC2516"/>
      <c r="AD2516"/>
      <c r="AE2516"/>
      <c r="AF2516"/>
      <c r="AG2516"/>
      <c r="AH2516"/>
      <c r="AI2516"/>
      <c r="AJ2516"/>
      <c r="AK2516"/>
      <c r="AL2516"/>
      <c r="AM2516"/>
      <c r="AN2516"/>
      <c r="AO2516"/>
      <c r="AP2516"/>
    </row>
    <row r="2517" spans="1:42" s="93" customFormat="1">
      <c r="A2517"/>
      <c r="B2517"/>
      <c r="C2517"/>
      <c r="E2517" s="95"/>
      <c r="F2517" s="95"/>
      <c r="G2517" s="94"/>
      <c r="H2517" s="125"/>
      <c r="I2517" s="125"/>
      <c r="L2517"/>
      <c r="M2517"/>
      <c r="N2517"/>
      <c r="O2517"/>
      <c r="P2517"/>
      <c r="Q2517"/>
      <c r="R2517"/>
      <c r="S2517"/>
      <c r="T2517"/>
      <c r="U2517"/>
      <c r="V2517"/>
      <c r="W2517"/>
      <c r="X2517"/>
      <c r="Y2517"/>
      <c r="Z2517"/>
      <c r="AA2517"/>
      <c r="AB2517"/>
      <c r="AC2517"/>
      <c r="AD2517"/>
      <c r="AE2517"/>
      <c r="AF2517"/>
      <c r="AG2517"/>
      <c r="AH2517"/>
      <c r="AI2517"/>
      <c r="AJ2517"/>
      <c r="AK2517"/>
      <c r="AL2517"/>
      <c r="AM2517"/>
      <c r="AN2517"/>
      <c r="AO2517"/>
      <c r="AP2517"/>
    </row>
    <row r="2518" spans="1:42" s="93" customFormat="1">
      <c r="A2518"/>
      <c r="B2518"/>
      <c r="C2518"/>
      <c r="E2518" s="95"/>
      <c r="F2518" s="95"/>
      <c r="G2518" s="94"/>
      <c r="H2518" s="125"/>
      <c r="I2518" s="125"/>
      <c r="L2518"/>
      <c r="M2518"/>
      <c r="N2518"/>
      <c r="O2518"/>
      <c r="P2518"/>
      <c r="Q2518"/>
      <c r="R2518"/>
      <c r="S2518"/>
      <c r="T2518"/>
      <c r="U2518"/>
      <c r="V2518"/>
      <c r="W2518"/>
      <c r="X2518"/>
      <c r="Y2518"/>
      <c r="Z2518"/>
      <c r="AA2518"/>
      <c r="AB2518"/>
      <c r="AC2518"/>
      <c r="AD2518"/>
      <c r="AE2518"/>
      <c r="AF2518"/>
      <c r="AG2518"/>
      <c r="AH2518"/>
      <c r="AI2518"/>
      <c r="AJ2518"/>
      <c r="AK2518"/>
      <c r="AL2518"/>
      <c r="AM2518"/>
      <c r="AN2518"/>
      <c r="AO2518"/>
      <c r="AP2518"/>
    </row>
    <row r="2519" spans="1:42" s="93" customFormat="1">
      <c r="A2519"/>
      <c r="B2519"/>
      <c r="C2519"/>
      <c r="E2519" s="95"/>
      <c r="F2519" s="95"/>
      <c r="G2519" s="94"/>
      <c r="H2519" s="125"/>
      <c r="I2519" s="125"/>
      <c r="L2519"/>
      <c r="M2519"/>
      <c r="N2519"/>
      <c r="O2519"/>
      <c r="P2519"/>
      <c r="Q2519"/>
      <c r="R2519"/>
      <c r="S2519"/>
      <c r="T2519"/>
      <c r="U2519"/>
      <c r="V2519"/>
      <c r="W2519"/>
      <c r="X2519"/>
      <c r="Y2519"/>
      <c r="Z2519"/>
      <c r="AA2519"/>
      <c r="AB2519"/>
      <c r="AC2519"/>
      <c r="AD2519"/>
      <c r="AE2519"/>
      <c r="AF2519"/>
      <c r="AG2519"/>
      <c r="AH2519"/>
      <c r="AI2519"/>
      <c r="AJ2519"/>
      <c r="AK2519"/>
      <c r="AL2519"/>
      <c r="AM2519"/>
      <c r="AN2519"/>
      <c r="AO2519"/>
      <c r="AP2519"/>
    </row>
    <row r="2520" spans="1:42" s="93" customFormat="1">
      <c r="A2520"/>
      <c r="B2520"/>
      <c r="C2520"/>
      <c r="E2520" s="95"/>
      <c r="F2520" s="95"/>
      <c r="G2520" s="94"/>
      <c r="H2520" s="125"/>
      <c r="I2520" s="125"/>
      <c r="L2520"/>
      <c r="M2520"/>
      <c r="N2520"/>
      <c r="O2520"/>
      <c r="P2520"/>
      <c r="Q2520"/>
      <c r="R2520"/>
      <c r="S2520"/>
      <c r="T2520"/>
      <c r="U2520"/>
      <c r="V2520"/>
      <c r="W2520"/>
      <c r="X2520"/>
      <c r="Y2520"/>
      <c r="Z2520"/>
      <c r="AA2520"/>
      <c r="AB2520"/>
      <c r="AC2520"/>
      <c r="AD2520"/>
      <c r="AE2520"/>
      <c r="AF2520"/>
      <c r="AG2520"/>
      <c r="AH2520"/>
      <c r="AI2520"/>
      <c r="AJ2520"/>
      <c r="AK2520"/>
      <c r="AL2520"/>
      <c r="AM2520"/>
      <c r="AN2520"/>
      <c r="AO2520"/>
      <c r="AP2520"/>
    </row>
    <row r="2521" spans="1:42" s="93" customFormat="1">
      <c r="A2521"/>
      <c r="B2521"/>
      <c r="C2521"/>
      <c r="E2521" s="95"/>
      <c r="F2521" s="95"/>
      <c r="G2521" s="94"/>
      <c r="H2521" s="125"/>
      <c r="I2521" s="125"/>
      <c r="L2521"/>
      <c r="M2521"/>
      <c r="N2521"/>
      <c r="O2521"/>
      <c r="P2521"/>
      <c r="Q2521"/>
      <c r="R2521"/>
      <c r="S2521"/>
      <c r="T2521"/>
      <c r="U2521"/>
      <c r="V2521"/>
      <c r="W2521"/>
      <c r="X2521"/>
      <c r="Y2521"/>
      <c r="Z2521"/>
      <c r="AA2521"/>
      <c r="AB2521"/>
      <c r="AC2521"/>
      <c r="AD2521"/>
      <c r="AE2521"/>
      <c r="AF2521"/>
      <c r="AG2521"/>
      <c r="AH2521"/>
      <c r="AI2521"/>
      <c r="AJ2521"/>
      <c r="AK2521"/>
      <c r="AL2521"/>
      <c r="AM2521"/>
      <c r="AN2521"/>
      <c r="AO2521"/>
      <c r="AP2521"/>
    </row>
    <row r="2522" spans="1:42" s="93" customFormat="1">
      <c r="A2522"/>
      <c r="B2522"/>
      <c r="C2522"/>
      <c r="E2522" s="95"/>
      <c r="F2522" s="95"/>
      <c r="G2522" s="94"/>
      <c r="H2522" s="125"/>
      <c r="I2522" s="125"/>
      <c r="L2522"/>
      <c r="M2522"/>
      <c r="N2522"/>
      <c r="O2522"/>
      <c r="P2522"/>
      <c r="Q2522"/>
      <c r="R2522"/>
      <c r="S2522"/>
      <c r="T2522"/>
      <c r="U2522"/>
      <c r="V2522"/>
      <c r="W2522"/>
      <c r="X2522"/>
      <c r="Y2522"/>
      <c r="Z2522"/>
      <c r="AA2522"/>
      <c r="AB2522"/>
      <c r="AC2522"/>
      <c r="AD2522"/>
      <c r="AE2522"/>
      <c r="AF2522"/>
      <c r="AG2522"/>
      <c r="AH2522"/>
      <c r="AI2522"/>
      <c r="AJ2522"/>
      <c r="AK2522"/>
      <c r="AL2522"/>
      <c r="AM2522"/>
      <c r="AN2522"/>
      <c r="AO2522"/>
      <c r="AP2522"/>
    </row>
    <row r="2523" spans="1:42" s="93" customFormat="1">
      <c r="A2523"/>
      <c r="B2523"/>
      <c r="C2523"/>
      <c r="E2523" s="95"/>
      <c r="F2523" s="95"/>
      <c r="G2523" s="94"/>
      <c r="H2523" s="125"/>
      <c r="I2523" s="125"/>
      <c r="L2523"/>
      <c r="M2523"/>
      <c r="N2523"/>
      <c r="O2523"/>
      <c r="P2523"/>
      <c r="Q2523"/>
      <c r="R2523"/>
      <c r="S2523"/>
      <c r="T2523"/>
      <c r="U2523"/>
      <c r="V2523"/>
      <c r="W2523"/>
      <c r="X2523"/>
      <c r="Y2523"/>
      <c r="Z2523"/>
      <c r="AA2523"/>
      <c r="AB2523"/>
      <c r="AC2523"/>
      <c r="AD2523"/>
      <c r="AE2523"/>
      <c r="AF2523"/>
      <c r="AG2523"/>
      <c r="AH2523"/>
      <c r="AI2523"/>
      <c r="AJ2523"/>
      <c r="AK2523"/>
      <c r="AL2523"/>
      <c r="AM2523"/>
      <c r="AN2523"/>
      <c r="AO2523"/>
      <c r="AP2523"/>
    </row>
    <row r="2524" spans="1:42" s="93" customFormat="1">
      <c r="A2524"/>
      <c r="B2524"/>
      <c r="C2524"/>
      <c r="E2524" s="95"/>
      <c r="F2524" s="95"/>
      <c r="G2524" s="94"/>
      <c r="H2524" s="125"/>
      <c r="I2524" s="125"/>
      <c r="L2524"/>
      <c r="M2524"/>
      <c r="N2524"/>
      <c r="O2524"/>
      <c r="P2524"/>
      <c r="Q2524"/>
      <c r="R2524"/>
      <c r="S2524"/>
      <c r="T2524"/>
      <c r="U2524"/>
      <c r="V2524"/>
      <c r="W2524"/>
      <c r="X2524"/>
      <c r="Y2524"/>
      <c r="Z2524"/>
      <c r="AA2524"/>
      <c r="AB2524"/>
      <c r="AC2524"/>
      <c r="AD2524"/>
      <c r="AE2524"/>
      <c r="AF2524"/>
      <c r="AG2524"/>
      <c r="AH2524"/>
      <c r="AI2524"/>
      <c r="AJ2524"/>
      <c r="AK2524"/>
      <c r="AL2524"/>
      <c r="AM2524"/>
      <c r="AN2524"/>
      <c r="AO2524"/>
      <c r="AP2524"/>
    </row>
    <row r="2525" spans="1:42" s="93" customFormat="1">
      <c r="A2525"/>
      <c r="B2525"/>
      <c r="C2525"/>
      <c r="E2525" s="95"/>
      <c r="F2525" s="95"/>
      <c r="G2525" s="94"/>
      <c r="H2525" s="125"/>
      <c r="I2525" s="125"/>
      <c r="L2525"/>
      <c r="M2525"/>
      <c r="N2525"/>
      <c r="O2525"/>
      <c r="P2525"/>
      <c r="Q2525"/>
      <c r="R2525"/>
      <c r="S2525"/>
      <c r="T2525"/>
      <c r="U2525"/>
      <c r="V2525"/>
      <c r="W2525"/>
      <c r="X2525"/>
      <c r="Y2525"/>
      <c r="Z2525"/>
      <c r="AA2525"/>
      <c r="AB2525"/>
      <c r="AC2525"/>
      <c r="AD2525"/>
      <c r="AE2525"/>
      <c r="AF2525"/>
      <c r="AG2525"/>
      <c r="AH2525"/>
      <c r="AI2525"/>
      <c r="AJ2525"/>
      <c r="AK2525"/>
      <c r="AL2525"/>
      <c r="AM2525"/>
      <c r="AN2525"/>
      <c r="AO2525"/>
      <c r="AP2525"/>
    </row>
    <row r="2526" spans="1:42" s="93" customFormat="1">
      <c r="A2526"/>
      <c r="B2526"/>
      <c r="C2526"/>
      <c r="E2526" s="95"/>
      <c r="F2526" s="95"/>
      <c r="G2526" s="94"/>
      <c r="H2526" s="125"/>
      <c r="I2526" s="125"/>
      <c r="L2526"/>
      <c r="M2526"/>
      <c r="N2526"/>
      <c r="O2526"/>
      <c r="P2526"/>
      <c r="Q2526"/>
      <c r="R2526"/>
      <c r="S2526"/>
      <c r="T2526"/>
      <c r="U2526"/>
      <c r="V2526"/>
      <c r="W2526"/>
      <c r="X2526"/>
      <c r="Y2526"/>
      <c r="Z2526"/>
      <c r="AA2526"/>
      <c r="AB2526"/>
      <c r="AC2526"/>
      <c r="AD2526"/>
      <c r="AE2526"/>
      <c r="AF2526"/>
      <c r="AG2526"/>
      <c r="AH2526"/>
      <c r="AI2526"/>
      <c r="AJ2526"/>
      <c r="AK2526"/>
      <c r="AL2526"/>
      <c r="AM2526"/>
      <c r="AN2526"/>
      <c r="AO2526"/>
      <c r="AP2526"/>
    </row>
    <row r="2527" spans="1:42" s="93" customFormat="1">
      <c r="A2527"/>
      <c r="B2527"/>
      <c r="C2527"/>
      <c r="E2527" s="95"/>
      <c r="F2527" s="95"/>
      <c r="G2527" s="94"/>
      <c r="H2527" s="125"/>
      <c r="I2527" s="125"/>
      <c r="L2527"/>
      <c r="M2527"/>
      <c r="N2527"/>
      <c r="O2527"/>
      <c r="P2527"/>
      <c r="Q2527"/>
      <c r="R2527"/>
      <c r="S2527"/>
      <c r="T2527"/>
      <c r="U2527"/>
      <c r="V2527"/>
      <c r="W2527"/>
      <c r="X2527"/>
      <c r="Y2527"/>
      <c r="Z2527"/>
      <c r="AA2527"/>
      <c r="AB2527"/>
      <c r="AC2527"/>
      <c r="AD2527"/>
      <c r="AE2527"/>
      <c r="AF2527"/>
      <c r="AG2527"/>
      <c r="AH2527"/>
      <c r="AI2527"/>
      <c r="AJ2527"/>
      <c r="AK2527"/>
      <c r="AL2527"/>
      <c r="AM2527"/>
      <c r="AN2527"/>
      <c r="AO2527"/>
      <c r="AP2527"/>
    </row>
    <row r="2528" spans="1:42" s="93" customFormat="1">
      <c r="A2528"/>
      <c r="B2528"/>
      <c r="C2528"/>
      <c r="E2528" s="95"/>
      <c r="F2528" s="95"/>
      <c r="G2528" s="94"/>
      <c r="H2528" s="125"/>
      <c r="I2528" s="125"/>
      <c r="L2528"/>
      <c r="M2528"/>
      <c r="N2528"/>
      <c r="O2528"/>
      <c r="P2528"/>
      <c r="Q2528"/>
      <c r="R2528"/>
      <c r="S2528"/>
      <c r="T2528"/>
      <c r="U2528"/>
      <c r="V2528"/>
      <c r="W2528"/>
      <c r="X2528"/>
      <c r="Y2528"/>
      <c r="Z2528"/>
      <c r="AA2528"/>
      <c r="AB2528"/>
      <c r="AC2528"/>
      <c r="AD2528"/>
      <c r="AE2528"/>
      <c r="AF2528"/>
      <c r="AG2528"/>
      <c r="AH2528"/>
      <c r="AI2528"/>
      <c r="AJ2528"/>
      <c r="AK2528"/>
      <c r="AL2528"/>
      <c r="AM2528"/>
      <c r="AN2528"/>
      <c r="AO2528"/>
      <c r="AP2528"/>
    </row>
    <row r="2529" spans="1:42" s="93" customFormat="1">
      <c r="A2529"/>
      <c r="B2529"/>
      <c r="C2529"/>
      <c r="E2529" s="95"/>
      <c r="F2529" s="95"/>
      <c r="G2529" s="94"/>
      <c r="H2529" s="125"/>
      <c r="I2529" s="125"/>
      <c r="L2529"/>
      <c r="M2529"/>
      <c r="N2529"/>
      <c r="O2529"/>
      <c r="P2529"/>
      <c r="Q2529"/>
      <c r="R2529"/>
      <c r="S2529"/>
      <c r="T2529"/>
      <c r="U2529"/>
      <c r="V2529"/>
      <c r="W2529"/>
      <c r="X2529"/>
      <c r="Y2529"/>
      <c r="Z2529"/>
      <c r="AA2529"/>
      <c r="AB2529"/>
      <c r="AC2529"/>
      <c r="AD2529"/>
      <c r="AE2529"/>
      <c r="AF2529"/>
      <c r="AG2529"/>
      <c r="AH2529"/>
      <c r="AI2529"/>
      <c r="AJ2529"/>
      <c r="AK2529"/>
      <c r="AL2529"/>
      <c r="AM2529"/>
      <c r="AN2529"/>
      <c r="AO2529"/>
      <c r="AP2529"/>
    </row>
    <row r="2530" spans="1:42" s="93" customFormat="1">
      <c r="A2530"/>
      <c r="B2530"/>
      <c r="C2530"/>
      <c r="E2530" s="95"/>
      <c r="F2530" s="95"/>
      <c r="G2530" s="94"/>
      <c r="H2530" s="125"/>
      <c r="I2530" s="125"/>
      <c r="L2530"/>
      <c r="M2530"/>
      <c r="N2530"/>
      <c r="O2530"/>
      <c r="P2530"/>
      <c r="Q2530"/>
      <c r="R2530"/>
      <c r="S2530"/>
      <c r="T2530"/>
      <c r="U2530"/>
      <c r="V2530"/>
      <c r="W2530"/>
      <c r="X2530"/>
      <c r="Y2530"/>
      <c r="Z2530"/>
      <c r="AA2530"/>
      <c r="AB2530"/>
      <c r="AC2530"/>
      <c r="AD2530"/>
      <c r="AE2530"/>
      <c r="AF2530"/>
      <c r="AG2530"/>
      <c r="AH2530"/>
      <c r="AI2530"/>
      <c r="AJ2530"/>
      <c r="AK2530"/>
      <c r="AL2530"/>
      <c r="AM2530"/>
      <c r="AN2530"/>
      <c r="AO2530"/>
      <c r="AP2530"/>
    </row>
    <row r="2531" spans="1:42" s="93" customFormat="1">
      <c r="A2531"/>
      <c r="B2531"/>
      <c r="C2531"/>
      <c r="E2531" s="95"/>
      <c r="F2531" s="95"/>
      <c r="G2531" s="94"/>
      <c r="H2531" s="125"/>
      <c r="I2531" s="125"/>
      <c r="L2531"/>
      <c r="M2531"/>
      <c r="N2531"/>
      <c r="O2531"/>
      <c r="P2531"/>
      <c r="Q2531"/>
      <c r="R2531"/>
      <c r="S2531"/>
      <c r="T2531"/>
      <c r="U2531"/>
      <c r="V2531"/>
      <c r="W2531"/>
      <c r="X2531"/>
      <c r="Y2531"/>
      <c r="Z2531"/>
      <c r="AA2531"/>
      <c r="AB2531"/>
      <c r="AC2531"/>
      <c r="AD2531"/>
      <c r="AE2531"/>
      <c r="AF2531"/>
      <c r="AG2531"/>
      <c r="AH2531"/>
      <c r="AI2531"/>
      <c r="AJ2531"/>
      <c r="AK2531"/>
      <c r="AL2531"/>
      <c r="AM2531"/>
      <c r="AN2531"/>
      <c r="AO2531"/>
      <c r="AP2531"/>
    </row>
    <row r="2532" spans="1:42" s="93" customFormat="1">
      <c r="A2532"/>
      <c r="B2532"/>
      <c r="C2532"/>
      <c r="E2532" s="95"/>
      <c r="F2532" s="95"/>
      <c r="G2532" s="94"/>
      <c r="H2532" s="125"/>
      <c r="I2532" s="94"/>
      <c r="L2532"/>
      <c r="M2532"/>
      <c r="N2532"/>
      <c r="O2532"/>
      <c r="P2532"/>
      <c r="Q2532"/>
      <c r="R2532"/>
      <c r="S2532"/>
      <c r="T2532"/>
      <c r="U2532"/>
      <c r="V2532"/>
      <c r="W2532"/>
      <c r="X2532"/>
      <c r="Y2532"/>
      <c r="Z2532"/>
      <c r="AA2532"/>
      <c r="AB2532"/>
      <c r="AC2532"/>
      <c r="AD2532"/>
      <c r="AE2532"/>
      <c r="AF2532"/>
      <c r="AG2532"/>
      <c r="AH2532"/>
      <c r="AI2532"/>
      <c r="AJ2532"/>
      <c r="AK2532"/>
      <c r="AL2532"/>
      <c r="AM2532"/>
      <c r="AN2532"/>
      <c r="AO2532"/>
      <c r="AP2532"/>
    </row>
    <row r="2533" spans="1:42" s="93" customFormat="1">
      <c r="A2533"/>
      <c r="B2533"/>
      <c r="C2533"/>
      <c r="E2533" s="95"/>
      <c r="F2533" s="95"/>
      <c r="G2533" s="94"/>
      <c r="H2533" s="125"/>
      <c r="I2533" s="94"/>
      <c r="L2533"/>
      <c r="M2533"/>
      <c r="N2533"/>
      <c r="O2533"/>
      <c r="P2533"/>
      <c r="Q2533"/>
      <c r="R2533"/>
      <c r="S2533"/>
      <c r="T2533"/>
      <c r="U2533"/>
      <c r="V2533"/>
      <c r="W2533"/>
      <c r="X2533"/>
      <c r="Y2533"/>
      <c r="Z2533"/>
      <c r="AA2533"/>
      <c r="AB2533"/>
      <c r="AC2533"/>
      <c r="AD2533"/>
      <c r="AE2533"/>
      <c r="AF2533"/>
      <c r="AG2533"/>
      <c r="AH2533"/>
      <c r="AI2533"/>
      <c r="AJ2533"/>
      <c r="AK2533"/>
      <c r="AL2533"/>
      <c r="AM2533"/>
      <c r="AN2533"/>
      <c r="AO2533"/>
      <c r="AP2533"/>
    </row>
    <row r="2534" spans="1:42" s="93" customFormat="1">
      <c r="A2534"/>
      <c r="B2534"/>
      <c r="C2534"/>
      <c r="E2534" s="95"/>
      <c r="F2534" s="95"/>
      <c r="G2534" s="94"/>
      <c r="H2534" s="125"/>
      <c r="I2534" s="94"/>
      <c r="L2534"/>
      <c r="M2534"/>
      <c r="N2534"/>
      <c r="O2534"/>
      <c r="P2534"/>
      <c r="Q2534"/>
      <c r="R2534"/>
      <c r="S2534"/>
      <c r="T2534"/>
      <c r="U2534"/>
      <c r="V2534"/>
      <c r="W2534"/>
      <c r="X2534"/>
      <c r="Y2534"/>
      <c r="Z2534"/>
      <c r="AA2534"/>
      <c r="AB2534"/>
      <c r="AC2534"/>
      <c r="AD2534"/>
      <c r="AE2534"/>
      <c r="AF2534"/>
      <c r="AG2534"/>
      <c r="AH2534"/>
      <c r="AI2534"/>
      <c r="AJ2534"/>
      <c r="AK2534"/>
      <c r="AL2534"/>
      <c r="AM2534"/>
      <c r="AN2534"/>
      <c r="AO2534"/>
      <c r="AP2534"/>
    </row>
    <row r="2535" spans="1:42" s="93" customFormat="1">
      <c r="A2535"/>
      <c r="B2535"/>
      <c r="C2535"/>
      <c r="E2535" s="95"/>
      <c r="F2535" s="95"/>
      <c r="G2535" s="94"/>
      <c r="H2535" s="125"/>
      <c r="I2535" s="94"/>
      <c r="L2535"/>
      <c r="M2535"/>
      <c r="N2535"/>
      <c r="O2535"/>
      <c r="P2535"/>
      <c r="Q2535"/>
      <c r="R2535"/>
      <c r="S2535"/>
      <c r="T2535"/>
      <c r="U2535"/>
      <c r="V2535"/>
      <c r="W2535"/>
      <c r="X2535"/>
      <c r="Y2535"/>
      <c r="Z2535"/>
      <c r="AA2535"/>
      <c r="AB2535"/>
      <c r="AC2535"/>
      <c r="AD2535"/>
      <c r="AE2535"/>
      <c r="AF2535"/>
      <c r="AG2535"/>
      <c r="AH2535"/>
      <c r="AI2535"/>
      <c r="AJ2535"/>
      <c r="AK2535"/>
      <c r="AL2535"/>
      <c r="AM2535"/>
      <c r="AN2535"/>
      <c r="AO2535"/>
      <c r="AP2535"/>
    </row>
    <row r="2536" spans="1:42" s="93" customFormat="1">
      <c r="A2536"/>
      <c r="B2536"/>
      <c r="C2536"/>
      <c r="E2536" s="95"/>
      <c r="F2536" s="95"/>
      <c r="G2536" s="94"/>
      <c r="H2536" s="125"/>
      <c r="I2536" s="94"/>
      <c r="L2536"/>
      <c r="M2536"/>
      <c r="N2536"/>
      <c r="O2536"/>
      <c r="P2536"/>
      <c r="Q2536"/>
      <c r="R2536"/>
      <c r="S2536"/>
      <c r="T2536"/>
      <c r="U2536"/>
      <c r="V2536"/>
      <c r="W2536"/>
      <c r="X2536"/>
      <c r="Y2536"/>
      <c r="Z2536"/>
      <c r="AA2536"/>
      <c r="AB2536"/>
      <c r="AC2536"/>
      <c r="AD2536"/>
      <c r="AE2536"/>
      <c r="AF2536"/>
      <c r="AG2536"/>
      <c r="AH2536"/>
      <c r="AI2536"/>
      <c r="AJ2536"/>
      <c r="AK2536"/>
      <c r="AL2536"/>
      <c r="AM2536"/>
      <c r="AN2536"/>
      <c r="AO2536"/>
      <c r="AP2536"/>
    </row>
    <row r="2537" spans="1:42" s="93" customFormat="1">
      <c r="A2537"/>
      <c r="B2537"/>
      <c r="C2537"/>
      <c r="E2537" s="95"/>
      <c r="F2537" s="95"/>
      <c r="G2537" s="94"/>
      <c r="H2537" s="125"/>
      <c r="I2537" s="94"/>
      <c r="L2537"/>
      <c r="M2537"/>
      <c r="N2537"/>
      <c r="O2537"/>
      <c r="P2537"/>
      <c r="Q2537"/>
      <c r="R2537"/>
      <c r="S2537"/>
      <c r="T2537"/>
      <c r="U2537"/>
      <c r="V2537"/>
      <c r="W2537"/>
      <c r="X2537"/>
      <c r="Y2537"/>
      <c r="Z2537"/>
      <c r="AA2537"/>
      <c r="AB2537"/>
      <c r="AC2537"/>
      <c r="AD2537"/>
      <c r="AE2537"/>
      <c r="AF2537"/>
      <c r="AG2537"/>
      <c r="AH2537"/>
      <c r="AI2537"/>
      <c r="AJ2537"/>
      <c r="AK2537"/>
      <c r="AL2537"/>
      <c r="AM2537"/>
      <c r="AN2537"/>
      <c r="AO2537"/>
      <c r="AP2537"/>
    </row>
    <row r="2538" spans="1:42" s="93" customFormat="1">
      <c r="A2538"/>
      <c r="B2538"/>
      <c r="C2538"/>
      <c r="E2538" s="95"/>
      <c r="F2538" s="95"/>
      <c r="G2538" s="94"/>
      <c r="H2538" s="125"/>
      <c r="I2538" s="94"/>
      <c r="L2538"/>
      <c r="M2538"/>
      <c r="N2538"/>
      <c r="O2538"/>
      <c r="P2538"/>
      <c r="Q2538"/>
      <c r="R2538"/>
      <c r="S2538"/>
      <c r="T2538"/>
      <c r="U2538"/>
      <c r="V2538"/>
      <c r="W2538"/>
      <c r="X2538"/>
      <c r="Y2538"/>
      <c r="Z2538"/>
      <c r="AA2538"/>
      <c r="AB2538"/>
      <c r="AC2538"/>
      <c r="AD2538"/>
      <c r="AE2538"/>
      <c r="AF2538"/>
      <c r="AG2538"/>
      <c r="AH2538"/>
      <c r="AI2538"/>
      <c r="AJ2538"/>
      <c r="AK2538"/>
      <c r="AL2538"/>
      <c r="AM2538"/>
      <c r="AN2538"/>
      <c r="AO2538"/>
      <c r="AP2538"/>
    </row>
    <row r="2539" spans="1:42" s="93" customFormat="1">
      <c r="A2539"/>
      <c r="B2539"/>
      <c r="C2539"/>
      <c r="E2539" s="95"/>
      <c r="F2539" s="95"/>
      <c r="G2539" s="94"/>
      <c r="H2539" s="125"/>
      <c r="I2539" s="94"/>
      <c r="L2539"/>
      <c r="M2539"/>
      <c r="N2539"/>
      <c r="O2539"/>
      <c r="P2539"/>
      <c r="Q2539"/>
      <c r="R2539"/>
      <c r="S2539"/>
      <c r="T2539"/>
      <c r="U2539"/>
      <c r="V2539"/>
      <c r="W2539"/>
      <c r="X2539"/>
      <c r="Y2539"/>
      <c r="Z2539"/>
      <c r="AA2539"/>
      <c r="AB2539"/>
      <c r="AC2539"/>
      <c r="AD2539"/>
      <c r="AE2539"/>
      <c r="AF2539"/>
      <c r="AG2539"/>
      <c r="AH2539"/>
      <c r="AI2539"/>
      <c r="AJ2539"/>
      <c r="AK2539"/>
      <c r="AL2539"/>
      <c r="AM2539"/>
      <c r="AN2539"/>
      <c r="AO2539"/>
      <c r="AP2539"/>
    </row>
    <row r="2540" spans="1:42" s="93" customFormat="1">
      <c r="A2540"/>
      <c r="B2540"/>
      <c r="C2540"/>
      <c r="E2540" s="95"/>
      <c r="F2540" s="95"/>
      <c r="G2540" s="94"/>
      <c r="H2540" s="125"/>
      <c r="I2540" s="94"/>
      <c r="L2540"/>
      <c r="M2540"/>
      <c r="N2540"/>
      <c r="O2540"/>
      <c r="P2540"/>
      <c r="Q2540"/>
      <c r="R2540"/>
      <c r="S2540"/>
      <c r="T2540"/>
      <c r="U2540"/>
      <c r="V2540"/>
      <c r="W2540"/>
      <c r="X2540"/>
      <c r="Y2540"/>
      <c r="Z2540"/>
      <c r="AA2540"/>
      <c r="AB2540"/>
      <c r="AC2540"/>
      <c r="AD2540"/>
      <c r="AE2540"/>
      <c r="AF2540"/>
      <c r="AG2540"/>
      <c r="AH2540"/>
      <c r="AI2540"/>
      <c r="AJ2540"/>
      <c r="AK2540"/>
      <c r="AL2540"/>
      <c r="AM2540"/>
      <c r="AN2540"/>
      <c r="AO2540"/>
      <c r="AP2540"/>
    </row>
    <row r="2541" spans="1:42" s="93" customFormat="1">
      <c r="A2541"/>
      <c r="B2541"/>
      <c r="C2541"/>
      <c r="E2541" s="95"/>
      <c r="F2541" s="95"/>
      <c r="G2541" s="94"/>
      <c r="H2541" s="125"/>
      <c r="I2541" s="94"/>
      <c r="L2541"/>
      <c r="M2541"/>
      <c r="N2541"/>
      <c r="O2541"/>
      <c r="P2541"/>
      <c r="Q2541"/>
      <c r="R2541"/>
      <c r="S2541"/>
      <c r="T2541"/>
      <c r="U2541"/>
      <c r="V2541"/>
      <c r="W2541"/>
      <c r="X2541"/>
      <c r="Y2541"/>
      <c r="Z2541"/>
      <c r="AA2541"/>
      <c r="AB2541"/>
      <c r="AC2541"/>
      <c r="AD2541"/>
      <c r="AE2541"/>
      <c r="AF2541"/>
      <c r="AG2541"/>
      <c r="AH2541"/>
      <c r="AI2541"/>
      <c r="AJ2541"/>
      <c r="AK2541"/>
      <c r="AL2541"/>
      <c r="AM2541"/>
      <c r="AN2541"/>
      <c r="AO2541"/>
      <c r="AP2541"/>
    </row>
    <row r="2542" spans="1:42" s="93" customFormat="1">
      <c r="A2542"/>
      <c r="B2542"/>
      <c r="C2542"/>
      <c r="E2542" s="95"/>
      <c r="F2542" s="95"/>
      <c r="G2542" s="94"/>
      <c r="H2542" s="125"/>
      <c r="I2542" s="94"/>
      <c r="L2542"/>
      <c r="M2542"/>
      <c r="N2542"/>
      <c r="O2542"/>
      <c r="P2542"/>
      <c r="Q2542"/>
      <c r="R2542"/>
      <c r="S2542"/>
      <c r="T2542"/>
      <c r="U2542"/>
      <c r="V2542"/>
      <c r="W2542"/>
      <c r="X2542"/>
      <c r="Y2542"/>
      <c r="Z2542"/>
      <c r="AA2542"/>
      <c r="AB2542"/>
      <c r="AC2542"/>
      <c r="AD2542"/>
      <c r="AE2542"/>
      <c r="AF2542"/>
      <c r="AG2542"/>
      <c r="AH2542"/>
      <c r="AI2542"/>
      <c r="AJ2542"/>
      <c r="AK2542"/>
      <c r="AL2542"/>
      <c r="AM2542"/>
      <c r="AN2542"/>
      <c r="AO2542"/>
      <c r="AP2542"/>
    </row>
    <row r="2543" spans="1:42" s="93" customFormat="1">
      <c r="A2543"/>
      <c r="B2543"/>
      <c r="C2543"/>
      <c r="E2543" s="95"/>
      <c r="F2543" s="95"/>
      <c r="G2543" s="94"/>
      <c r="H2543" s="125"/>
      <c r="I2543" s="94"/>
      <c r="L2543"/>
      <c r="M2543"/>
      <c r="N2543"/>
      <c r="O2543"/>
      <c r="P2543"/>
      <c r="Q2543"/>
      <c r="R2543"/>
      <c r="S2543"/>
      <c r="T2543"/>
      <c r="U2543"/>
      <c r="V2543"/>
      <c r="W2543"/>
      <c r="X2543"/>
      <c r="Y2543"/>
      <c r="Z2543"/>
      <c r="AA2543"/>
      <c r="AB2543"/>
      <c r="AC2543"/>
      <c r="AD2543"/>
      <c r="AE2543"/>
      <c r="AF2543"/>
      <c r="AG2543"/>
      <c r="AH2543"/>
      <c r="AI2543"/>
      <c r="AJ2543"/>
      <c r="AK2543"/>
      <c r="AL2543"/>
      <c r="AM2543"/>
      <c r="AN2543"/>
      <c r="AO2543"/>
      <c r="AP2543"/>
    </row>
    <row r="2544" spans="1:42" s="93" customFormat="1">
      <c r="A2544"/>
      <c r="B2544"/>
      <c r="C2544"/>
      <c r="E2544" s="95"/>
      <c r="F2544" s="95"/>
      <c r="G2544" s="94"/>
      <c r="H2544" s="125"/>
      <c r="I2544" s="94"/>
      <c r="L2544"/>
      <c r="M2544"/>
      <c r="N2544"/>
      <c r="O2544"/>
      <c r="P2544"/>
      <c r="Q2544"/>
      <c r="R2544"/>
      <c r="S2544"/>
      <c r="T2544"/>
      <c r="U2544"/>
      <c r="V2544"/>
      <c r="W2544"/>
      <c r="X2544"/>
      <c r="Y2544"/>
      <c r="Z2544"/>
      <c r="AA2544"/>
      <c r="AB2544"/>
      <c r="AC2544"/>
      <c r="AD2544"/>
      <c r="AE2544"/>
      <c r="AF2544"/>
      <c r="AG2544"/>
      <c r="AH2544"/>
      <c r="AI2544"/>
      <c r="AJ2544"/>
      <c r="AK2544"/>
      <c r="AL2544"/>
      <c r="AM2544"/>
      <c r="AN2544"/>
      <c r="AO2544"/>
      <c r="AP2544"/>
    </row>
    <row r="2545" spans="1:42" s="94" customFormat="1">
      <c r="A2545"/>
      <c r="B2545"/>
      <c r="C2545"/>
      <c r="D2545" s="93"/>
      <c r="E2545" s="95"/>
      <c r="F2545" s="95"/>
      <c r="H2545" s="125"/>
      <c r="J2545" s="93"/>
      <c r="K2545" s="93"/>
      <c r="L2545"/>
      <c r="M2545"/>
      <c r="N2545"/>
      <c r="O2545"/>
      <c r="P2545"/>
      <c r="Q2545"/>
      <c r="R2545"/>
      <c r="S2545"/>
      <c r="T2545"/>
      <c r="U2545"/>
      <c r="V2545"/>
      <c r="W2545"/>
      <c r="X2545"/>
      <c r="Y2545"/>
      <c r="Z2545"/>
      <c r="AA2545"/>
      <c r="AB2545"/>
      <c r="AC2545"/>
      <c r="AD2545"/>
      <c r="AE2545"/>
      <c r="AF2545"/>
      <c r="AG2545"/>
      <c r="AH2545"/>
      <c r="AI2545"/>
      <c r="AJ2545"/>
      <c r="AK2545"/>
      <c r="AL2545"/>
      <c r="AM2545"/>
      <c r="AN2545"/>
      <c r="AO2545"/>
      <c r="AP2545"/>
    </row>
    <row r="2546" spans="1:42" s="94" customFormat="1">
      <c r="A2546"/>
      <c r="B2546"/>
      <c r="C2546"/>
      <c r="D2546" s="93"/>
      <c r="E2546" s="95"/>
      <c r="F2546" s="95"/>
      <c r="H2546" s="125"/>
      <c r="J2546" s="93"/>
      <c r="K2546" s="93"/>
      <c r="L2546"/>
      <c r="M2546"/>
      <c r="N2546"/>
      <c r="O2546"/>
      <c r="P2546"/>
      <c r="Q2546"/>
      <c r="R2546"/>
      <c r="S2546"/>
      <c r="T2546"/>
      <c r="U2546"/>
      <c r="V2546"/>
      <c r="W2546"/>
      <c r="X2546"/>
      <c r="Y2546"/>
      <c r="Z2546"/>
      <c r="AA2546"/>
      <c r="AB2546"/>
      <c r="AC2546"/>
      <c r="AD2546"/>
      <c r="AE2546"/>
      <c r="AF2546"/>
      <c r="AG2546"/>
      <c r="AH2546"/>
      <c r="AI2546"/>
      <c r="AJ2546"/>
      <c r="AK2546"/>
      <c r="AL2546"/>
      <c r="AM2546"/>
      <c r="AN2546"/>
      <c r="AO2546"/>
      <c r="AP2546"/>
    </row>
    <row r="2547" spans="1:42" s="94" customFormat="1">
      <c r="A2547"/>
      <c r="B2547"/>
      <c r="C2547"/>
      <c r="D2547" s="93"/>
      <c r="E2547" s="95"/>
      <c r="F2547" s="95"/>
      <c r="H2547" s="125"/>
      <c r="J2547" s="93"/>
      <c r="K2547" s="93"/>
      <c r="L2547"/>
      <c r="M2547"/>
      <c r="N2547"/>
      <c r="O2547"/>
      <c r="P2547"/>
      <c r="Q2547"/>
      <c r="R2547"/>
      <c r="S2547"/>
      <c r="T2547"/>
      <c r="U2547"/>
      <c r="V2547"/>
      <c r="W2547"/>
      <c r="X2547"/>
      <c r="Y2547"/>
      <c r="Z2547"/>
      <c r="AA2547"/>
      <c r="AB2547"/>
      <c r="AC2547"/>
      <c r="AD2547"/>
      <c r="AE2547"/>
      <c r="AF2547"/>
      <c r="AG2547"/>
      <c r="AH2547"/>
      <c r="AI2547"/>
      <c r="AJ2547"/>
      <c r="AK2547"/>
      <c r="AL2547"/>
      <c r="AM2547"/>
      <c r="AN2547"/>
      <c r="AO2547"/>
      <c r="AP2547"/>
    </row>
    <row r="2548" spans="1:42" s="94" customFormat="1">
      <c r="A2548"/>
      <c r="B2548"/>
      <c r="C2548"/>
      <c r="D2548" s="93"/>
      <c r="E2548" s="95"/>
      <c r="F2548" s="95"/>
      <c r="H2548" s="125"/>
      <c r="J2548" s="93"/>
      <c r="K2548" s="93"/>
      <c r="L2548"/>
      <c r="M2548"/>
      <c r="N2548"/>
      <c r="O2548"/>
      <c r="P2548"/>
      <c r="Q2548"/>
      <c r="R2548"/>
      <c r="S2548"/>
      <c r="T2548"/>
      <c r="U2548"/>
      <c r="V2548"/>
      <c r="W2548"/>
      <c r="X2548"/>
      <c r="Y2548"/>
      <c r="Z2548"/>
      <c r="AA2548"/>
      <c r="AB2548"/>
      <c r="AC2548"/>
      <c r="AD2548"/>
      <c r="AE2548"/>
      <c r="AF2548"/>
      <c r="AG2548"/>
      <c r="AH2548"/>
      <c r="AI2548"/>
      <c r="AJ2548"/>
      <c r="AK2548"/>
      <c r="AL2548"/>
      <c r="AM2548"/>
      <c r="AN2548"/>
      <c r="AO2548"/>
      <c r="AP2548"/>
    </row>
    <row r="2549" spans="1:42" s="94" customFormat="1">
      <c r="A2549"/>
      <c r="B2549"/>
      <c r="C2549"/>
      <c r="D2549" s="93"/>
      <c r="E2549" s="95"/>
      <c r="F2549" s="95"/>
      <c r="H2549" s="125"/>
      <c r="J2549" s="93"/>
      <c r="K2549" s="93"/>
      <c r="L2549"/>
      <c r="M2549"/>
      <c r="N2549"/>
      <c r="O2549"/>
      <c r="P2549"/>
      <c r="Q2549"/>
      <c r="R2549"/>
      <c r="S2549"/>
      <c r="T2549"/>
      <c r="U2549"/>
      <c r="V2549"/>
      <c r="W2549"/>
      <c r="X2549"/>
      <c r="Y2549"/>
      <c r="Z2549"/>
      <c r="AA2549"/>
      <c r="AB2549"/>
      <c r="AC2549"/>
      <c r="AD2549"/>
      <c r="AE2549"/>
      <c r="AF2549"/>
      <c r="AG2549"/>
      <c r="AH2549"/>
      <c r="AI2549"/>
      <c r="AJ2549"/>
      <c r="AK2549"/>
      <c r="AL2549"/>
      <c r="AM2549"/>
      <c r="AN2549"/>
      <c r="AO2549"/>
      <c r="AP2549"/>
    </row>
    <row r="2550" spans="1:42" s="94" customFormat="1">
      <c r="A2550"/>
      <c r="B2550"/>
      <c r="C2550"/>
      <c r="D2550" s="93"/>
      <c r="E2550" s="95"/>
      <c r="F2550" s="95"/>
      <c r="H2550" s="125"/>
      <c r="J2550" s="93"/>
      <c r="K2550" s="93"/>
      <c r="L2550"/>
      <c r="M2550"/>
      <c r="N2550"/>
      <c r="O2550"/>
      <c r="P2550"/>
      <c r="Q2550"/>
      <c r="R2550"/>
      <c r="S2550"/>
      <c r="T2550"/>
      <c r="U2550"/>
      <c r="V2550"/>
      <c r="W2550"/>
      <c r="X2550"/>
      <c r="Y2550"/>
      <c r="Z2550"/>
      <c r="AA2550"/>
      <c r="AB2550"/>
      <c r="AC2550"/>
      <c r="AD2550"/>
      <c r="AE2550"/>
      <c r="AF2550"/>
      <c r="AG2550"/>
      <c r="AH2550"/>
      <c r="AI2550"/>
      <c r="AJ2550"/>
      <c r="AK2550"/>
      <c r="AL2550"/>
      <c r="AM2550"/>
      <c r="AN2550"/>
      <c r="AO2550"/>
      <c r="AP2550"/>
    </row>
    <row r="2551" spans="1:42" s="94" customFormat="1">
      <c r="A2551"/>
      <c r="B2551"/>
      <c r="C2551"/>
      <c r="D2551" s="93"/>
      <c r="E2551" s="95"/>
      <c r="F2551" s="95"/>
      <c r="H2551" s="125"/>
      <c r="J2551" s="93"/>
      <c r="K2551" s="93"/>
      <c r="L2551"/>
      <c r="M2551"/>
      <c r="N2551"/>
      <c r="O2551"/>
      <c r="P2551"/>
      <c r="Q2551"/>
      <c r="R2551"/>
      <c r="S2551"/>
      <c r="T2551"/>
      <c r="U2551"/>
      <c r="V2551"/>
      <c r="W2551"/>
      <c r="X2551"/>
      <c r="Y2551"/>
      <c r="Z2551"/>
      <c r="AA2551"/>
      <c r="AB2551"/>
      <c r="AC2551"/>
      <c r="AD2551"/>
      <c r="AE2551"/>
      <c r="AF2551"/>
      <c r="AG2551"/>
      <c r="AH2551"/>
      <c r="AI2551"/>
      <c r="AJ2551"/>
      <c r="AK2551"/>
      <c r="AL2551"/>
      <c r="AM2551"/>
      <c r="AN2551"/>
      <c r="AO2551"/>
      <c r="AP2551"/>
    </row>
    <row r="2552" spans="1:42" s="94" customFormat="1">
      <c r="A2552"/>
      <c r="B2552"/>
      <c r="C2552"/>
      <c r="D2552" s="93"/>
      <c r="E2552" s="95"/>
      <c r="F2552" s="95"/>
      <c r="H2552" s="125"/>
      <c r="J2552" s="93"/>
      <c r="K2552" s="93"/>
      <c r="L2552"/>
      <c r="M2552"/>
      <c r="N2552"/>
      <c r="O2552"/>
      <c r="P2552"/>
      <c r="Q2552"/>
      <c r="R2552"/>
      <c r="S2552"/>
      <c r="T2552"/>
      <c r="U2552"/>
      <c r="V2552"/>
      <c r="W2552"/>
      <c r="X2552"/>
      <c r="Y2552"/>
      <c r="Z2552"/>
      <c r="AA2552"/>
      <c r="AB2552"/>
      <c r="AC2552"/>
      <c r="AD2552"/>
      <c r="AE2552"/>
      <c r="AF2552"/>
      <c r="AG2552"/>
      <c r="AH2552"/>
      <c r="AI2552"/>
      <c r="AJ2552"/>
      <c r="AK2552"/>
      <c r="AL2552"/>
      <c r="AM2552"/>
      <c r="AN2552"/>
      <c r="AO2552"/>
      <c r="AP2552"/>
    </row>
    <row r="2553" spans="1:42" s="94" customFormat="1">
      <c r="A2553"/>
      <c r="B2553"/>
      <c r="C2553"/>
      <c r="D2553" s="93"/>
      <c r="E2553" s="95"/>
      <c r="F2553" s="95"/>
      <c r="H2553" s="125"/>
      <c r="J2553" s="93"/>
      <c r="K2553" s="93"/>
      <c r="L2553"/>
      <c r="M2553"/>
      <c r="N2553"/>
      <c r="O2553"/>
      <c r="P2553"/>
      <c r="Q2553"/>
      <c r="R2553"/>
      <c r="S2553"/>
      <c r="T2553"/>
      <c r="U2553"/>
      <c r="V2553"/>
      <c r="W2553"/>
      <c r="X2553"/>
      <c r="Y2553"/>
      <c r="Z2553"/>
      <c r="AA2553"/>
      <c r="AB2553"/>
      <c r="AC2553"/>
      <c r="AD2553"/>
      <c r="AE2553"/>
      <c r="AF2553"/>
      <c r="AG2553"/>
      <c r="AH2553"/>
      <c r="AI2553"/>
      <c r="AJ2553"/>
      <c r="AK2553"/>
      <c r="AL2553"/>
      <c r="AM2553"/>
      <c r="AN2553"/>
      <c r="AO2553"/>
      <c r="AP2553"/>
    </row>
    <row r="2554" spans="1:42" s="94" customFormat="1">
      <c r="A2554"/>
      <c r="B2554"/>
      <c r="C2554"/>
      <c r="D2554" s="93"/>
      <c r="E2554" s="95"/>
      <c r="F2554" s="95"/>
      <c r="H2554" s="125"/>
      <c r="J2554" s="93"/>
      <c r="K2554" s="93"/>
      <c r="L2554"/>
      <c r="M2554"/>
      <c r="N2554"/>
      <c r="O2554"/>
      <c r="P2554"/>
      <c r="Q2554"/>
      <c r="R2554"/>
      <c r="S2554"/>
      <c r="T2554"/>
      <c r="U2554"/>
      <c r="V2554"/>
      <c r="W2554"/>
      <c r="X2554"/>
      <c r="Y2554"/>
      <c r="Z2554"/>
      <c r="AA2554"/>
      <c r="AB2554"/>
      <c r="AC2554"/>
      <c r="AD2554"/>
      <c r="AE2554"/>
      <c r="AF2554"/>
      <c r="AG2554"/>
      <c r="AH2554"/>
      <c r="AI2554"/>
      <c r="AJ2554"/>
      <c r="AK2554"/>
      <c r="AL2554"/>
      <c r="AM2554"/>
      <c r="AN2554"/>
      <c r="AO2554"/>
      <c r="AP2554"/>
    </row>
    <row r="2555" spans="1:42" s="94" customFormat="1">
      <c r="A2555"/>
      <c r="B2555"/>
      <c r="C2555"/>
      <c r="D2555" s="93"/>
      <c r="E2555" s="95"/>
      <c r="F2555" s="95"/>
      <c r="H2555" s="125"/>
      <c r="J2555" s="93"/>
      <c r="K2555" s="93"/>
      <c r="L2555"/>
      <c r="M2555"/>
      <c r="N2555"/>
      <c r="O2555"/>
      <c r="P2555"/>
      <c r="Q2555"/>
      <c r="R2555"/>
      <c r="S2555"/>
      <c r="T2555"/>
      <c r="U2555"/>
      <c r="V2555"/>
      <c r="W2555"/>
      <c r="X2555"/>
      <c r="Y2555"/>
      <c r="Z2555"/>
      <c r="AA2555"/>
      <c r="AB2555"/>
      <c r="AC2555"/>
      <c r="AD2555"/>
      <c r="AE2555"/>
      <c r="AF2555"/>
      <c r="AG2555"/>
      <c r="AH2555"/>
      <c r="AI2555"/>
      <c r="AJ2555"/>
      <c r="AK2555"/>
      <c r="AL2555"/>
      <c r="AM2555"/>
      <c r="AN2555"/>
      <c r="AO2555"/>
      <c r="AP2555"/>
    </row>
    <row r="2556" spans="1:42" s="94" customFormat="1">
      <c r="A2556"/>
      <c r="B2556"/>
      <c r="C2556"/>
      <c r="D2556" s="93"/>
      <c r="E2556" s="95"/>
      <c r="F2556" s="95"/>
      <c r="H2556" s="125"/>
      <c r="J2556" s="93"/>
      <c r="K2556" s="93"/>
      <c r="L2556"/>
      <c r="M2556"/>
      <c r="N2556"/>
      <c r="O2556"/>
      <c r="P2556"/>
      <c r="Q2556"/>
      <c r="R2556"/>
      <c r="S2556"/>
      <c r="T2556"/>
      <c r="U2556"/>
      <c r="V2556"/>
      <c r="W2556"/>
      <c r="X2556"/>
      <c r="Y2556"/>
      <c r="Z2556"/>
      <c r="AA2556"/>
      <c r="AB2556"/>
      <c r="AC2556"/>
      <c r="AD2556"/>
      <c r="AE2556"/>
      <c r="AF2556"/>
      <c r="AG2556"/>
      <c r="AH2556"/>
      <c r="AI2556"/>
      <c r="AJ2556"/>
      <c r="AK2556"/>
      <c r="AL2556"/>
      <c r="AM2556"/>
      <c r="AN2556"/>
      <c r="AO2556"/>
      <c r="AP2556"/>
    </row>
    <row r="2557" spans="1:42" s="94" customFormat="1">
      <c r="A2557"/>
      <c r="B2557"/>
      <c r="C2557"/>
      <c r="D2557" s="93"/>
      <c r="E2557" s="95"/>
      <c r="F2557" s="95"/>
      <c r="H2557" s="125"/>
      <c r="J2557" s="93"/>
      <c r="K2557" s="93"/>
      <c r="L2557"/>
      <c r="M2557"/>
      <c r="N2557"/>
      <c r="O2557"/>
      <c r="P2557"/>
      <c r="Q2557"/>
      <c r="R2557"/>
      <c r="S2557"/>
      <c r="T2557"/>
      <c r="U2557"/>
      <c r="V2557"/>
      <c r="W2557"/>
      <c r="X2557"/>
      <c r="Y2557"/>
      <c r="Z2557"/>
      <c r="AA2557"/>
      <c r="AB2557"/>
      <c r="AC2557"/>
      <c r="AD2557"/>
      <c r="AE2557"/>
      <c r="AF2557"/>
      <c r="AG2557"/>
      <c r="AH2557"/>
      <c r="AI2557"/>
      <c r="AJ2557"/>
      <c r="AK2557"/>
      <c r="AL2557"/>
      <c r="AM2557"/>
      <c r="AN2557"/>
      <c r="AO2557"/>
      <c r="AP2557"/>
    </row>
    <row r="2558" spans="1:42" s="94" customFormat="1">
      <c r="A2558"/>
      <c r="B2558"/>
      <c r="C2558"/>
      <c r="D2558" s="93"/>
      <c r="E2558" s="95"/>
      <c r="F2558" s="95"/>
      <c r="H2558" s="125"/>
      <c r="J2558" s="93"/>
      <c r="K2558" s="93"/>
      <c r="L2558"/>
      <c r="M2558"/>
      <c r="N2558"/>
      <c r="O2558"/>
      <c r="P2558"/>
      <c r="Q2558"/>
      <c r="R2558"/>
      <c r="S2558"/>
      <c r="T2558"/>
      <c r="U2558"/>
      <c r="V2558"/>
      <c r="W2558"/>
      <c r="X2558"/>
      <c r="Y2558"/>
      <c r="Z2558"/>
      <c r="AA2558"/>
      <c r="AB2558"/>
      <c r="AC2558"/>
      <c r="AD2558"/>
      <c r="AE2558"/>
      <c r="AF2558"/>
      <c r="AG2558"/>
      <c r="AH2558"/>
      <c r="AI2558"/>
      <c r="AJ2558"/>
      <c r="AK2558"/>
      <c r="AL2558"/>
      <c r="AM2558"/>
      <c r="AN2558"/>
      <c r="AO2558"/>
      <c r="AP2558"/>
    </row>
    <row r="2559" spans="1:42" s="94" customFormat="1">
      <c r="A2559"/>
      <c r="B2559"/>
      <c r="C2559"/>
      <c r="D2559" s="93"/>
      <c r="E2559" s="95"/>
      <c r="F2559" s="95"/>
      <c r="H2559" s="125"/>
      <c r="J2559" s="93"/>
      <c r="K2559" s="93"/>
      <c r="L2559"/>
      <c r="M2559"/>
      <c r="N2559"/>
      <c r="O2559"/>
      <c r="P2559"/>
      <c r="Q2559"/>
      <c r="R2559"/>
      <c r="S2559"/>
      <c r="T2559"/>
      <c r="U2559"/>
      <c r="V2559"/>
      <c r="W2559"/>
      <c r="X2559"/>
      <c r="Y2559"/>
      <c r="Z2559"/>
      <c r="AA2559"/>
      <c r="AB2559"/>
      <c r="AC2559"/>
      <c r="AD2559"/>
      <c r="AE2559"/>
      <c r="AF2559"/>
      <c r="AG2559"/>
      <c r="AH2559"/>
      <c r="AI2559"/>
      <c r="AJ2559"/>
      <c r="AK2559"/>
      <c r="AL2559"/>
      <c r="AM2559"/>
      <c r="AN2559"/>
      <c r="AO2559"/>
      <c r="AP2559"/>
    </row>
    <row r="2560" spans="1:42" s="94" customFormat="1">
      <c r="A2560"/>
      <c r="B2560"/>
      <c r="C2560"/>
      <c r="D2560" s="93"/>
      <c r="E2560" s="95"/>
      <c r="F2560" s="95"/>
      <c r="H2560" s="125"/>
      <c r="J2560" s="93"/>
      <c r="K2560" s="93"/>
      <c r="L2560"/>
      <c r="M2560"/>
      <c r="N2560"/>
      <c r="O2560"/>
      <c r="P2560"/>
      <c r="Q2560"/>
      <c r="R2560"/>
      <c r="S2560"/>
      <c r="T2560"/>
      <c r="U2560"/>
      <c r="V2560"/>
      <c r="W2560"/>
      <c r="X2560"/>
      <c r="Y2560"/>
      <c r="Z2560"/>
      <c r="AA2560"/>
      <c r="AB2560"/>
      <c r="AC2560"/>
      <c r="AD2560"/>
      <c r="AE2560"/>
      <c r="AF2560"/>
      <c r="AG2560"/>
      <c r="AH2560"/>
      <c r="AI2560"/>
      <c r="AJ2560"/>
      <c r="AK2560"/>
      <c r="AL2560"/>
      <c r="AM2560"/>
      <c r="AN2560"/>
      <c r="AO2560"/>
      <c r="AP2560"/>
    </row>
    <row r="2561" spans="1:42" s="94" customFormat="1">
      <c r="A2561"/>
      <c r="B2561"/>
      <c r="C2561"/>
      <c r="D2561" s="93"/>
      <c r="E2561" s="95"/>
      <c r="F2561" s="95"/>
      <c r="H2561" s="125"/>
      <c r="J2561" s="93"/>
      <c r="K2561" s="93"/>
      <c r="L2561"/>
      <c r="M2561"/>
      <c r="N2561"/>
      <c r="O2561"/>
      <c r="P2561"/>
      <c r="Q2561"/>
      <c r="R2561"/>
      <c r="S2561"/>
      <c r="T2561"/>
      <c r="U2561"/>
      <c r="V2561"/>
      <c r="W2561"/>
      <c r="X2561"/>
      <c r="Y2561"/>
      <c r="Z2561"/>
      <c r="AA2561"/>
      <c r="AB2561"/>
      <c r="AC2561"/>
      <c r="AD2561"/>
      <c r="AE2561"/>
      <c r="AF2561"/>
      <c r="AG2561"/>
      <c r="AH2561"/>
      <c r="AI2561"/>
      <c r="AJ2561"/>
      <c r="AK2561"/>
      <c r="AL2561"/>
      <c r="AM2561"/>
      <c r="AN2561"/>
      <c r="AO2561"/>
      <c r="AP2561"/>
    </row>
    <row r="2562" spans="1:42" s="94" customFormat="1">
      <c r="A2562"/>
      <c r="B2562"/>
      <c r="C2562"/>
      <c r="D2562" s="93"/>
      <c r="E2562" s="95"/>
      <c r="F2562" s="95"/>
      <c r="H2562" s="125"/>
      <c r="J2562" s="93"/>
      <c r="K2562" s="93"/>
      <c r="L2562"/>
      <c r="M2562"/>
      <c r="N2562"/>
      <c r="O2562"/>
      <c r="P2562"/>
      <c r="Q2562"/>
      <c r="R2562"/>
      <c r="S2562"/>
      <c r="T2562"/>
      <c r="U2562"/>
      <c r="V2562"/>
      <c r="W2562"/>
      <c r="X2562"/>
      <c r="Y2562"/>
      <c r="Z2562"/>
      <c r="AA2562"/>
      <c r="AB2562"/>
      <c r="AC2562"/>
      <c r="AD2562"/>
      <c r="AE2562"/>
      <c r="AF2562"/>
      <c r="AG2562"/>
      <c r="AH2562"/>
      <c r="AI2562"/>
      <c r="AJ2562"/>
      <c r="AK2562"/>
      <c r="AL2562"/>
      <c r="AM2562"/>
      <c r="AN2562"/>
      <c r="AO2562"/>
      <c r="AP2562"/>
    </row>
    <row r="2563" spans="1:42" s="94" customFormat="1">
      <c r="A2563"/>
      <c r="B2563"/>
      <c r="C2563"/>
      <c r="D2563" s="93"/>
      <c r="E2563" s="95"/>
      <c r="F2563" s="95"/>
      <c r="H2563" s="125"/>
      <c r="J2563" s="93"/>
      <c r="K2563" s="93"/>
      <c r="L2563"/>
      <c r="M2563"/>
      <c r="N2563"/>
      <c r="O2563"/>
      <c r="P2563"/>
      <c r="Q2563"/>
      <c r="R2563"/>
      <c r="S2563"/>
      <c r="T2563"/>
      <c r="U2563"/>
      <c r="V2563"/>
      <c r="W2563"/>
      <c r="X2563"/>
      <c r="Y2563"/>
      <c r="Z2563"/>
      <c r="AA2563"/>
      <c r="AB2563"/>
      <c r="AC2563"/>
      <c r="AD2563"/>
      <c r="AE2563"/>
      <c r="AF2563"/>
      <c r="AG2563"/>
      <c r="AH2563"/>
      <c r="AI2563"/>
      <c r="AJ2563"/>
      <c r="AK2563"/>
      <c r="AL2563"/>
      <c r="AM2563"/>
      <c r="AN2563"/>
      <c r="AO2563"/>
      <c r="AP2563"/>
    </row>
    <row r="2564" spans="1:42" s="94" customFormat="1">
      <c r="A2564"/>
      <c r="B2564"/>
      <c r="C2564"/>
      <c r="D2564" s="93"/>
      <c r="E2564" s="95"/>
      <c r="F2564" s="95"/>
      <c r="H2564" s="125"/>
      <c r="J2564" s="93"/>
      <c r="K2564" s="93"/>
      <c r="L2564"/>
      <c r="M2564"/>
      <c r="N2564"/>
      <c r="O2564"/>
      <c r="P2564"/>
      <c r="Q2564"/>
      <c r="R2564"/>
      <c r="S2564"/>
      <c r="T2564"/>
      <c r="U2564"/>
      <c r="V2564"/>
      <c r="W2564"/>
      <c r="X2564"/>
      <c r="Y2564"/>
      <c r="Z2564"/>
      <c r="AA2564"/>
      <c r="AB2564"/>
      <c r="AC2564"/>
      <c r="AD2564"/>
      <c r="AE2564"/>
      <c r="AF2564"/>
      <c r="AG2564"/>
      <c r="AH2564"/>
      <c r="AI2564"/>
      <c r="AJ2564"/>
      <c r="AK2564"/>
      <c r="AL2564"/>
      <c r="AM2564"/>
      <c r="AN2564"/>
      <c r="AO2564"/>
      <c r="AP2564"/>
    </row>
    <row r="2565" spans="1:42" s="94" customFormat="1">
      <c r="A2565"/>
      <c r="B2565"/>
      <c r="C2565"/>
      <c r="D2565" s="93"/>
      <c r="E2565" s="95"/>
      <c r="F2565" s="95"/>
      <c r="H2565" s="125"/>
      <c r="J2565" s="93"/>
      <c r="K2565" s="93"/>
      <c r="L2565"/>
      <c r="M2565"/>
      <c r="N2565"/>
      <c r="O2565"/>
      <c r="P2565"/>
      <c r="Q2565"/>
      <c r="R2565"/>
      <c r="S2565"/>
      <c r="T2565"/>
      <c r="U2565"/>
      <c r="V2565"/>
      <c r="W2565"/>
      <c r="X2565"/>
      <c r="Y2565"/>
      <c r="Z2565"/>
      <c r="AA2565"/>
      <c r="AB2565"/>
      <c r="AC2565"/>
      <c r="AD2565"/>
      <c r="AE2565"/>
      <c r="AF2565"/>
      <c r="AG2565"/>
      <c r="AH2565"/>
      <c r="AI2565"/>
      <c r="AJ2565"/>
      <c r="AK2565"/>
      <c r="AL2565"/>
      <c r="AM2565"/>
      <c r="AN2565"/>
      <c r="AO2565"/>
      <c r="AP2565"/>
    </row>
    <row r="2566" spans="1:42" s="94" customFormat="1">
      <c r="A2566"/>
      <c r="B2566"/>
      <c r="C2566"/>
      <c r="D2566" s="93"/>
      <c r="E2566" s="95"/>
      <c r="F2566" s="95"/>
      <c r="H2566" s="125"/>
      <c r="J2566" s="93"/>
      <c r="K2566" s="93"/>
      <c r="L2566"/>
      <c r="M2566"/>
      <c r="N2566"/>
      <c r="O2566"/>
      <c r="P2566"/>
      <c r="Q2566"/>
      <c r="R2566"/>
      <c r="S2566"/>
      <c r="T2566"/>
      <c r="U2566"/>
      <c r="V2566"/>
      <c r="W2566"/>
      <c r="X2566"/>
      <c r="Y2566"/>
      <c r="Z2566"/>
      <c r="AA2566"/>
      <c r="AB2566"/>
      <c r="AC2566"/>
      <c r="AD2566"/>
      <c r="AE2566"/>
      <c r="AF2566"/>
      <c r="AG2566"/>
      <c r="AH2566"/>
      <c r="AI2566"/>
      <c r="AJ2566"/>
      <c r="AK2566"/>
      <c r="AL2566"/>
      <c r="AM2566"/>
      <c r="AN2566"/>
      <c r="AO2566"/>
      <c r="AP2566"/>
    </row>
    <row r="2567" spans="1:42" s="94" customFormat="1">
      <c r="A2567"/>
      <c r="B2567"/>
      <c r="C2567"/>
      <c r="D2567" s="93"/>
      <c r="E2567" s="95"/>
      <c r="F2567" s="95"/>
      <c r="H2567" s="125"/>
      <c r="J2567" s="93"/>
      <c r="K2567" s="93"/>
      <c r="L2567"/>
      <c r="M2567"/>
      <c r="N2567"/>
      <c r="O2567"/>
      <c r="P2567"/>
      <c r="Q2567"/>
      <c r="R2567"/>
      <c r="S2567"/>
      <c r="T2567"/>
      <c r="U2567"/>
      <c r="V2567"/>
      <c r="W2567"/>
      <c r="X2567"/>
      <c r="Y2567"/>
      <c r="Z2567"/>
      <c r="AA2567"/>
      <c r="AB2567"/>
      <c r="AC2567"/>
      <c r="AD2567"/>
      <c r="AE2567"/>
      <c r="AF2567"/>
      <c r="AG2567"/>
      <c r="AH2567"/>
      <c r="AI2567"/>
      <c r="AJ2567"/>
      <c r="AK2567"/>
      <c r="AL2567"/>
      <c r="AM2567"/>
      <c r="AN2567"/>
      <c r="AO2567"/>
      <c r="AP2567"/>
    </row>
    <row r="2568" spans="1:42" s="94" customFormat="1">
      <c r="A2568"/>
      <c r="B2568"/>
      <c r="C2568"/>
      <c r="D2568" s="93"/>
      <c r="E2568" s="95"/>
      <c r="F2568" s="95"/>
      <c r="H2568" s="125"/>
      <c r="J2568" s="93"/>
      <c r="K2568" s="93"/>
      <c r="L2568"/>
      <c r="M2568"/>
      <c r="N2568"/>
      <c r="O2568"/>
      <c r="P2568"/>
      <c r="Q2568"/>
      <c r="R2568"/>
      <c r="S2568"/>
      <c r="T2568"/>
      <c r="U2568"/>
      <c r="V2568"/>
      <c r="W2568"/>
      <c r="X2568"/>
      <c r="Y2568"/>
      <c r="Z2568"/>
      <c r="AA2568"/>
      <c r="AB2568"/>
      <c r="AC2568"/>
      <c r="AD2568"/>
      <c r="AE2568"/>
      <c r="AF2568"/>
      <c r="AG2568"/>
      <c r="AH2568"/>
      <c r="AI2568"/>
      <c r="AJ2568"/>
      <c r="AK2568"/>
      <c r="AL2568"/>
      <c r="AM2568"/>
      <c r="AN2568"/>
      <c r="AO2568"/>
      <c r="AP2568"/>
    </row>
    <row r="2569" spans="1:42" s="94" customFormat="1">
      <c r="A2569"/>
      <c r="B2569"/>
      <c r="C2569"/>
      <c r="D2569" s="93"/>
      <c r="E2569" s="95"/>
      <c r="F2569" s="95"/>
      <c r="H2569" s="125"/>
      <c r="J2569" s="93"/>
      <c r="K2569" s="93"/>
      <c r="L2569"/>
      <c r="M2569"/>
      <c r="N2569"/>
      <c r="O2569"/>
      <c r="P2569"/>
      <c r="Q2569"/>
      <c r="R2569"/>
      <c r="S2569"/>
      <c r="T2569"/>
      <c r="U2569"/>
      <c r="V2569"/>
      <c r="W2569"/>
      <c r="X2569"/>
      <c r="Y2569"/>
      <c r="Z2569"/>
      <c r="AA2569"/>
      <c r="AB2569"/>
      <c r="AC2569"/>
      <c r="AD2569"/>
      <c r="AE2569"/>
      <c r="AF2569"/>
      <c r="AG2569"/>
      <c r="AH2569"/>
      <c r="AI2569"/>
      <c r="AJ2569"/>
      <c r="AK2569"/>
      <c r="AL2569"/>
      <c r="AM2569"/>
      <c r="AN2569"/>
      <c r="AO2569"/>
      <c r="AP2569"/>
    </row>
    <row r="2570" spans="1:42" s="94" customFormat="1">
      <c r="A2570"/>
      <c r="B2570"/>
      <c r="C2570"/>
      <c r="D2570" s="93"/>
      <c r="E2570" s="95"/>
      <c r="F2570" s="95"/>
      <c r="H2570" s="125"/>
      <c r="J2570" s="93"/>
      <c r="K2570" s="93"/>
      <c r="L2570"/>
      <c r="M2570"/>
      <c r="N2570"/>
      <c r="O2570"/>
      <c r="P2570"/>
      <c r="Q2570"/>
      <c r="R2570"/>
      <c r="S2570"/>
      <c r="T2570"/>
      <c r="U2570"/>
      <c r="V2570"/>
      <c r="W2570"/>
      <c r="X2570"/>
      <c r="Y2570"/>
      <c r="Z2570"/>
      <c r="AA2570"/>
      <c r="AB2570"/>
      <c r="AC2570"/>
      <c r="AD2570"/>
      <c r="AE2570"/>
      <c r="AF2570"/>
      <c r="AG2570"/>
      <c r="AH2570"/>
      <c r="AI2570"/>
      <c r="AJ2570"/>
      <c r="AK2570"/>
      <c r="AL2570"/>
      <c r="AM2570"/>
      <c r="AN2570"/>
      <c r="AO2570"/>
      <c r="AP2570"/>
    </row>
    <row r="2571" spans="1:42" s="94" customFormat="1">
      <c r="A2571"/>
      <c r="B2571"/>
      <c r="C2571"/>
      <c r="D2571" s="93"/>
      <c r="E2571" s="95"/>
      <c r="F2571" s="95"/>
      <c r="H2571" s="125"/>
      <c r="J2571" s="93"/>
      <c r="K2571" s="93"/>
      <c r="L2571"/>
      <c r="M2571"/>
      <c r="N2571"/>
      <c r="O2571"/>
      <c r="P2571"/>
      <c r="Q2571"/>
      <c r="R2571"/>
      <c r="S2571"/>
      <c r="T2571"/>
      <c r="U2571"/>
      <c r="V2571"/>
      <c r="W2571"/>
      <c r="X2571"/>
      <c r="Y2571"/>
      <c r="Z2571"/>
      <c r="AA2571"/>
      <c r="AB2571"/>
      <c r="AC2571"/>
      <c r="AD2571"/>
      <c r="AE2571"/>
      <c r="AF2571"/>
      <c r="AG2571"/>
      <c r="AH2571"/>
      <c r="AI2571"/>
      <c r="AJ2571"/>
      <c r="AK2571"/>
      <c r="AL2571"/>
      <c r="AM2571"/>
      <c r="AN2571"/>
      <c r="AO2571"/>
      <c r="AP2571"/>
    </row>
    <row r="2572" spans="1:42" s="94" customFormat="1">
      <c r="A2572"/>
      <c r="B2572"/>
      <c r="C2572"/>
      <c r="D2572" s="93"/>
      <c r="E2572" s="95"/>
      <c r="F2572" s="95"/>
      <c r="H2572" s="125"/>
      <c r="J2572" s="93"/>
      <c r="K2572" s="93"/>
      <c r="L2572"/>
      <c r="M2572"/>
      <c r="N2572"/>
      <c r="O2572"/>
      <c r="P2572"/>
      <c r="Q2572"/>
      <c r="R2572"/>
      <c r="S2572"/>
      <c r="T2572"/>
      <c r="U2572"/>
      <c r="V2572"/>
      <c r="W2572"/>
      <c r="X2572"/>
      <c r="Y2572"/>
      <c r="Z2572"/>
      <c r="AA2572"/>
      <c r="AB2572"/>
      <c r="AC2572"/>
      <c r="AD2572"/>
      <c r="AE2572"/>
      <c r="AF2572"/>
      <c r="AG2572"/>
      <c r="AH2572"/>
      <c r="AI2572"/>
      <c r="AJ2572"/>
      <c r="AK2572"/>
      <c r="AL2572"/>
      <c r="AM2572"/>
      <c r="AN2572"/>
      <c r="AO2572"/>
      <c r="AP2572"/>
    </row>
    <row r="2573" spans="1:42" s="94" customFormat="1">
      <c r="A2573"/>
      <c r="B2573"/>
      <c r="C2573"/>
      <c r="D2573" s="93"/>
      <c r="E2573" s="95"/>
      <c r="F2573" s="95"/>
      <c r="H2573" s="125"/>
      <c r="J2573" s="93"/>
      <c r="K2573" s="93"/>
      <c r="L2573"/>
      <c r="M2573"/>
      <c r="N2573"/>
      <c r="O2573"/>
      <c r="P2573"/>
      <c r="Q2573"/>
      <c r="R2573"/>
      <c r="S2573"/>
      <c r="T2573"/>
      <c r="U2573"/>
      <c r="V2573"/>
      <c r="W2573"/>
      <c r="X2573"/>
      <c r="Y2573"/>
      <c r="Z2573"/>
      <c r="AA2573"/>
      <c r="AB2573"/>
      <c r="AC2573"/>
      <c r="AD2573"/>
      <c r="AE2573"/>
      <c r="AF2573"/>
      <c r="AG2573"/>
      <c r="AH2573"/>
      <c r="AI2573"/>
      <c r="AJ2573"/>
      <c r="AK2573"/>
      <c r="AL2573"/>
      <c r="AM2573"/>
      <c r="AN2573"/>
      <c r="AO2573"/>
      <c r="AP2573"/>
    </row>
    <row r="2574" spans="1:42" s="94" customFormat="1">
      <c r="A2574"/>
      <c r="B2574"/>
      <c r="C2574"/>
      <c r="D2574" s="93"/>
      <c r="E2574" s="95"/>
      <c r="F2574" s="95"/>
      <c r="H2574" s="125"/>
      <c r="J2574" s="93"/>
      <c r="K2574" s="93"/>
      <c r="L2574"/>
      <c r="M2574"/>
      <c r="N2574"/>
      <c r="O2574"/>
      <c r="P2574"/>
      <c r="Q2574"/>
      <c r="R2574"/>
      <c r="S2574"/>
      <c r="T2574"/>
      <c r="U2574"/>
      <c r="V2574"/>
      <c r="W2574"/>
      <c r="X2574"/>
      <c r="Y2574"/>
      <c r="Z2574"/>
      <c r="AA2574"/>
      <c r="AB2574"/>
      <c r="AC2574"/>
      <c r="AD2574"/>
      <c r="AE2574"/>
      <c r="AF2574"/>
      <c r="AG2574"/>
      <c r="AH2574"/>
      <c r="AI2574"/>
      <c r="AJ2574"/>
      <c r="AK2574"/>
      <c r="AL2574"/>
      <c r="AM2574"/>
      <c r="AN2574"/>
      <c r="AO2574"/>
      <c r="AP2574"/>
    </row>
    <row r="2575" spans="1:42" s="94" customFormat="1">
      <c r="A2575"/>
      <c r="B2575"/>
      <c r="C2575"/>
      <c r="D2575" s="93"/>
      <c r="E2575" s="95"/>
      <c r="F2575" s="95"/>
      <c r="H2575" s="125"/>
      <c r="J2575" s="93"/>
      <c r="K2575" s="93"/>
      <c r="L2575"/>
      <c r="M2575"/>
      <c r="N2575"/>
      <c r="O2575"/>
      <c r="P2575"/>
      <c r="Q2575"/>
      <c r="R2575"/>
      <c r="S2575"/>
      <c r="T2575"/>
      <c r="U2575"/>
      <c r="V2575"/>
      <c r="W2575"/>
      <c r="X2575"/>
      <c r="Y2575"/>
      <c r="Z2575"/>
      <c r="AA2575"/>
      <c r="AB2575"/>
      <c r="AC2575"/>
      <c r="AD2575"/>
      <c r="AE2575"/>
      <c r="AF2575"/>
      <c r="AG2575"/>
      <c r="AH2575"/>
      <c r="AI2575"/>
      <c r="AJ2575"/>
      <c r="AK2575"/>
      <c r="AL2575"/>
      <c r="AM2575"/>
      <c r="AN2575"/>
      <c r="AO2575"/>
      <c r="AP2575"/>
    </row>
    <row r="2576" spans="1:42" s="94" customFormat="1">
      <c r="A2576"/>
      <c r="B2576"/>
      <c r="C2576"/>
      <c r="D2576" s="93"/>
      <c r="E2576" s="95"/>
      <c r="F2576" s="95"/>
      <c r="H2576" s="125"/>
      <c r="J2576" s="93"/>
      <c r="K2576" s="93"/>
      <c r="L2576"/>
      <c r="M2576"/>
      <c r="N2576"/>
      <c r="O2576"/>
      <c r="P2576"/>
      <c r="Q2576"/>
      <c r="R2576"/>
      <c r="S2576"/>
      <c r="T2576"/>
      <c r="U2576"/>
      <c r="V2576"/>
      <c r="W2576"/>
      <c r="X2576"/>
      <c r="Y2576"/>
      <c r="Z2576"/>
      <c r="AA2576"/>
      <c r="AB2576"/>
      <c r="AC2576"/>
      <c r="AD2576"/>
      <c r="AE2576"/>
      <c r="AF2576"/>
      <c r="AG2576"/>
      <c r="AH2576"/>
      <c r="AI2576"/>
      <c r="AJ2576"/>
      <c r="AK2576"/>
      <c r="AL2576"/>
      <c r="AM2576"/>
      <c r="AN2576"/>
      <c r="AO2576"/>
      <c r="AP2576"/>
    </row>
    <row r="2577" spans="1:42" s="94" customFormat="1">
      <c r="A2577"/>
      <c r="B2577"/>
      <c r="C2577"/>
      <c r="D2577" s="93"/>
      <c r="E2577" s="95"/>
      <c r="F2577" s="95"/>
      <c r="H2577" s="125"/>
      <c r="J2577" s="93"/>
      <c r="K2577" s="93"/>
      <c r="L2577"/>
      <c r="M2577"/>
      <c r="N2577"/>
      <c r="O2577"/>
      <c r="P2577"/>
      <c r="Q2577"/>
      <c r="R2577"/>
      <c r="S2577"/>
      <c r="T2577"/>
      <c r="U2577"/>
      <c r="V2577"/>
      <c r="W2577"/>
      <c r="X2577"/>
      <c r="Y2577"/>
      <c r="Z2577"/>
      <c r="AA2577"/>
      <c r="AB2577"/>
      <c r="AC2577"/>
      <c r="AD2577"/>
      <c r="AE2577"/>
      <c r="AF2577"/>
      <c r="AG2577"/>
      <c r="AH2577"/>
      <c r="AI2577"/>
      <c r="AJ2577"/>
      <c r="AK2577"/>
      <c r="AL2577"/>
      <c r="AM2577"/>
      <c r="AN2577"/>
      <c r="AO2577"/>
      <c r="AP2577"/>
    </row>
    <row r="2578" spans="1:42" s="94" customFormat="1">
      <c r="A2578"/>
      <c r="B2578"/>
      <c r="C2578"/>
      <c r="D2578" s="93"/>
      <c r="E2578" s="95"/>
      <c r="F2578" s="95"/>
      <c r="H2578" s="125"/>
      <c r="J2578" s="93"/>
      <c r="K2578" s="93"/>
      <c r="L2578"/>
      <c r="M2578"/>
      <c r="N2578"/>
      <c r="O2578"/>
      <c r="P2578"/>
      <c r="Q2578"/>
      <c r="R2578"/>
      <c r="S2578"/>
      <c r="T2578"/>
      <c r="U2578"/>
      <c r="V2578"/>
      <c r="W2578"/>
      <c r="X2578"/>
      <c r="Y2578"/>
      <c r="Z2578"/>
      <c r="AA2578"/>
      <c r="AB2578"/>
      <c r="AC2578"/>
      <c r="AD2578"/>
      <c r="AE2578"/>
      <c r="AF2578"/>
      <c r="AG2578"/>
      <c r="AH2578"/>
      <c r="AI2578"/>
      <c r="AJ2578"/>
      <c r="AK2578"/>
      <c r="AL2578"/>
      <c r="AM2578"/>
      <c r="AN2578"/>
      <c r="AO2578"/>
      <c r="AP2578"/>
    </row>
    <row r="2579" spans="1:42" s="94" customFormat="1">
      <c r="A2579"/>
      <c r="B2579"/>
      <c r="C2579"/>
      <c r="D2579" s="93"/>
      <c r="E2579" s="95"/>
      <c r="F2579" s="95"/>
      <c r="H2579" s="125"/>
      <c r="J2579" s="93"/>
      <c r="K2579" s="93"/>
      <c r="L2579"/>
      <c r="M2579"/>
      <c r="N2579"/>
      <c r="O2579"/>
      <c r="P2579"/>
      <c r="Q2579"/>
      <c r="R2579"/>
      <c r="S2579"/>
      <c r="T2579"/>
      <c r="U2579"/>
      <c r="V2579"/>
      <c r="W2579"/>
      <c r="X2579"/>
      <c r="Y2579"/>
      <c r="Z2579"/>
      <c r="AA2579"/>
      <c r="AB2579"/>
      <c r="AC2579"/>
      <c r="AD2579"/>
      <c r="AE2579"/>
      <c r="AF2579"/>
      <c r="AG2579"/>
      <c r="AH2579"/>
      <c r="AI2579"/>
      <c r="AJ2579"/>
      <c r="AK2579"/>
      <c r="AL2579"/>
      <c r="AM2579"/>
      <c r="AN2579"/>
      <c r="AO2579"/>
      <c r="AP2579"/>
    </row>
    <row r="2580" spans="1:42" s="94" customFormat="1">
      <c r="A2580"/>
      <c r="B2580"/>
      <c r="C2580"/>
      <c r="D2580" s="93"/>
      <c r="E2580" s="95"/>
      <c r="F2580" s="95"/>
      <c r="H2580" s="125"/>
      <c r="J2580" s="93"/>
      <c r="K2580" s="93"/>
      <c r="L2580"/>
      <c r="M2580"/>
      <c r="N2580"/>
      <c r="O2580"/>
      <c r="P2580"/>
      <c r="Q2580"/>
      <c r="R2580"/>
      <c r="S2580"/>
      <c r="T2580"/>
      <c r="U2580"/>
      <c r="V2580"/>
      <c r="W2580"/>
      <c r="X2580"/>
      <c r="Y2580"/>
      <c r="Z2580"/>
      <c r="AA2580"/>
      <c r="AB2580"/>
      <c r="AC2580"/>
      <c r="AD2580"/>
      <c r="AE2580"/>
      <c r="AF2580"/>
      <c r="AG2580"/>
      <c r="AH2580"/>
      <c r="AI2580"/>
      <c r="AJ2580"/>
      <c r="AK2580"/>
      <c r="AL2580"/>
      <c r="AM2580"/>
      <c r="AN2580"/>
      <c r="AO2580"/>
      <c r="AP2580"/>
    </row>
    <row r="2581" spans="1:42" s="94" customFormat="1">
      <c r="A2581"/>
      <c r="B2581"/>
      <c r="C2581"/>
      <c r="D2581" s="93"/>
      <c r="E2581" s="95"/>
      <c r="F2581" s="95"/>
      <c r="H2581" s="125"/>
      <c r="J2581" s="93"/>
      <c r="K2581" s="93"/>
      <c r="L2581"/>
      <c r="M2581"/>
      <c r="N2581"/>
      <c r="O2581"/>
      <c r="P2581"/>
      <c r="Q2581"/>
      <c r="R2581"/>
      <c r="S2581"/>
      <c r="T2581"/>
      <c r="U2581"/>
      <c r="V2581"/>
      <c r="W2581"/>
      <c r="X2581"/>
      <c r="Y2581"/>
      <c r="Z2581"/>
      <c r="AA2581"/>
      <c r="AB2581"/>
      <c r="AC2581"/>
      <c r="AD2581"/>
      <c r="AE2581"/>
      <c r="AF2581"/>
      <c r="AG2581"/>
      <c r="AH2581"/>
      <c r="AI2581"/>
      <c r="AJ2581"/>
      <c r="AK2581"/>
      <c r="AL2581"/>
      <c r="AM2581"/>
      <c r="AN2581"/>
      <c r="AO2581"/>
      <c r="AP2581"/>
    </row>
    <row r="2582" spans="1:42" s="94" customFormat="1">
      <c r="A2582"/>
      <c r="B2582"/>
      <c r="C2582"/>
      <c r="D2582" s="93"/>
      <c r="E2582" s="95"/>
      <c r="F2582" s="95"/>
      <c r="H2582" s="125"/>
      <c r="J2582" s="93"/>
      <c r="K2582" s="93"/>
      <c r="L2582"/>
      <c r="M2582"/>
      <c r="N2582"/>
      <c r="O2582"/>
      <c r="P2582"/>
      <c r="Q2582"/>
      <c r="R2582"/>
      <c r="S2582"/>
      <c r="T2582"/>
      <c r="U2582"/>
      <c r="V2582"/>
      <c r="W2582"/>
      <c r="X2582"/>
      <c r="Y2582"/>
      <c r="Z2582"/>
      <c r="AA2582"/>
      <c r="AB2582"/>
      <c r="AC2582"/>
      <c r="AD2582"/>
      <c r="AE2582"/>
      <c r="AF2582"/>
      <c r="AG2582"/>
      <c r="AH2582"/>
      <c r="AI2582"/>
      <c r="AJ2582"/>
      <c r="AK2582"/>
      <c r="AL2582"/>
      <c r="AM2582"/>
      <c r="AN2582"/>
      <c r="AO2582"/>
      <c r="AP2582"/>
    </row>
    <row r="2583" spans="1:42" s="94" customFormat="1">
      <c r="A2583"/>
      <c r="B2583"/>
      <c r="C2583"/>
      <c r="D2583" s="93"/>
      <c r="E2583" s="95"/>
      <c r="F2583" s="95"/>
      <c r="H2583" s="125"/>
      <c r="J2583" s="93"/>
      <c r="K2583" s="93"/>
      <c r="L2583"/>
      <c r="M2583"/>
      <c r="N2583"/>
      <c r="O2583"/>
      <c r="P2583"/>
      <c r="Q2583"/>
      <c r="R2583"/>
      <c r="S2583"/>
      <c r="T2583"/>
      <c r="U2583"/>
      <c r="V2583"/>
      <c r="W2583"/>
      <c r="X2583"/>
      <c r="Y2583"/>
      <c r="Z2583"/>
      <c r="AA2583"/>
      <c r="AB2583"/>
      <c r="AC2583"/>
      <c r="AD2583"/>
      <c r="AE2583"/>
      <c r="AF2583"/>
      <c r="AG2583"/>
      <c r="AH2583"/>
      <c r="AI2583"/>
      <c r="AJ2583"/>
      <c r="AK2583"/>
      <c r="AL2583"/>
      <c r="AM2583"/>
      <c r="AN2583"/>
      <c r="AO2583"/>
      <c r="AP2583"/>
    </row>
    <row r="2584" spans="1:42" s="94" customFormat="1">
      <c r="A2584"/>
      <c r="B2584"/>
      <c r="C2584"/>
      <c r="D2584" s="93"/>
      <c r="E2584" s="95"/>
      <c r="F2584" s="95"/>
      <c r="H2584" s="125"/>
      <c r="J2584" s="93"/>
      <c r="K2584" s="93"/>
      <c r="L2584"/>
      <c r="M2584"/>
      <c r="N2584"/>
      <c r="O2584"/>
      <c r="P2584"/>
      <c r="Q2584"/>
      <c r="R2584"/>
      <c r="S2584"/>
      <c r="T2584"/>
      <c r="U2584"/>
      <c r="V2584"/>
      <c r="W2584"/>
      <c r="X2584"/>
      <c r="Y2584"/>
      <c r="Z2584"/>
      <c r="AA2584"/>
      <c r="AB2584"/>
      <c r="AC2584"/>
      <c r="AD2584"/>
      <c r="AE2584"/>
      <c r="AF2584"/>
      <c r="AG2584"/>
      <c r="AH2584"/>
      <c r="AI2584"/>
      <c r="AJ2584"/>
      <c r="AK2584"/>
      <c r="AL2584"/>
      <c r="AM2584"/>
      <c r="AN2584"/>
      <c r="AO2584"/>
      <c r="AP2584"/>
    </row>
    <row r="2585" spans="1:42" s="94" customFormat="1">
      <c r="A2585"/>
      <c r="B2585"/>
      <c r="C2585"/>
      <c r="D2585" s="93"/>
      <c r="E2585" s="95"/>
      <c r="F2585" s="95"/>
      <c r="H2585" s="125"/>
      <c r="J2585" s="93"/>
      <c r="K2585" s="93"/>
      <c r="L2585"/>
      <c r="M2585"/>
      <c r="N2585"/>
      <c r="O2585"/>
      <c r="P2585"/>
      <c r="Q2585"/>
      <c r="R2585"/>
      <c r="S2585"/>
      <c r="T2585"/>
      <c r="U2585"/>
      <c r="V2585"/>
      <c r="W2585"/>
      <c r="X2585"/>
      <c r="Y2585"/>
      <c r="Z2585"/>
      <c r="AA2585"/>
      <c r="AB2585"/>
      <c r="AC2585"/>
      <c r="AD2585"/>
      <c r="AE2585"/>
      <c r="AF2585"/>
      <c r="AG2585"/>
      <c r="AH2585"/>
      <c r="AI2585"/>
      <c r="AJ2585"/>
      <c r="AK2585"/>
      <c r="AL2585"/>
      <c r="AM2585"/>
      <c r="AN2585"/>
      <c r="AO2585"/>
      <c r="AP2585"/>
    </row>
    <row r="2586" spans="1:42" s="94" customFormat="1">
      <c r="A2586"/>
      <c r="B2586"/>
      <c r="C2586"/>
      <c r="D2586" s="93"/>
      <c r="E2586" s="95"/>
      <c r="F2586" s="95"/>
      <c r="H2586" s="125"/>
      <c r="J2586" s="93"/>
      <c r="K2586" s="93"/>
      <c r="L2586"/>
      <c r="M2586"/>
      <c r="N2586"/>
      <c r="O2586"/>
      <c r="P2586"/>
      <c r="Q2586"/>
      <c r="R2586"/>
      <c r="S2586"/>
      <c r="T2586"/>
      <c r="U2586"/>
      <c r="V2586"/>
      <c r="W2586"/>
      <c r="X2586"/>
      <c r="Y2586"/>
      <c r="Z2586"/>
      <c r="AA2586"/>
      <c r="AB2586"/>
      <c r="AC2586"/>
      <c r="AD2586"/>
      <c r="AE2586"/>
      <c r="AF2586"/>
      <c r="AG2586"/>
      <c r="AH2586"/>
      <c r="AI2586"/>
      <c r="AJ2586"/>
      <c r="AK2586"/>
      <c r="AL2586"/>
      <c r="AM2586"/>
      <c r="AN2586"/>
      <c r="AO2586"/>
      <c r="AP2586"/>
    </row>
    <row r="2587" spans="1:42" s="94" customFormat="1">
      <c r="A2587"/>
      <c r="B2587"/>
      <c r="C2587"/>
      <c r="D2587" s="93"/>
      <c r="E2587" s="95"/>
      <c r="F2587" s="95"/>
      <c r="H2587" s="125"/>
      <c r="J2587" s="93"/>
      <c r="K2587" s="93"/>
      <c r="L2587"/>
      <c r="M2587"/>
      <c r="N2587"/>
      <c r="O2587"/>
      <c r="P2587"/>
      <c r="Q2587"/>
      <c r="R2587"/>
      <c r="S2587"/>
      <c r="T2587"/>
      <c r="U2587"/>
      <c r="V2587"/>
      <c r="W2587"/>
      <c r="X2587"/>
      <c r="Y2587"/>
      <c r="Z2587"/>
      <c r="AA2587"/>
      <c r="AB2587"/>
      <c r="AC2587"/>
      <c r="AD2587"/>
      <c r="AE2587"/>
      <c r="AF2587"/>
      <c r="AG2587"/>
      <c r="AH2587"/>
      <c r="AI2587"/>
      <c r="AJ2587"/>
      <c r="AK2587"/>
      <c r="AL2587"/>
      <c r="AM2587"/>
      <c r="AN2587"/>
      <c r="AO2587"/>
      <c r="AP2587"/>
    </row>
    <row r="2588" spans="1:42" s="94" customFormat="1">
      <c r="A2588"/>
      <c r="B2588"/>
      <c r="C2588"/>
      <c r="D2588" s="93"/>
      <c r="E2588" s="95"/>
      <c r="F2588" s="95"/>
      <c r="H2588" s="125"/>
      <c r="J2588" s="93"/>
      <c r="K2588" s="93"/>
      <c r="L2588"/>
      <c r="M2588"/>
      <c r="N2588"/>
      <c r="O2588"/>
      <c r="P2588"/>
      <c r="Q2588"/>
      <c r="R2588"/>
      <c r="S2588"/>
      <c r="T2588"/>
      <c r="U2588"/>
      <c r="V2588"/>
      <c r="W2588"/>
      <c r="X2588"/>
      <c r="Y2588"/>
      <c r="Z2588"/>
      <c r="AA2588"/>
      <c r="AB2588"/>
      <c r="AC2588"/>
      <c r="AD2588"/>
      <c r="AE2588"/>
      <c r="AF2588"/>
      <c r="AG2588"/>
      <c r="AH2588"/>
      <c r="AI2588"/>
      <c r="AJ2588"/>
      <c r="AK2588"/>
      <c r="AL2588"/>
      <c r="AM2588"/>
      <c r="AN2588"/>
      <c r="AO2588"/>
      <c r="AP2588"/>
    </row>
    <row r="2589" spans="1:42" s="94" customFormat="1">
      <c r="A2589"/>
      <c r="B2589"/>
      <c r="C2589"/>
      <c r="D2589" s="93"/>
      <c r="E2589" s="95"/>
      <c r="F2589" s="95"/>
      <c r="H2589" s="125"/>
      <c r="J2589" s="93"/>
      <c r="K2589" s="93"/>
      <c r="L2589"/>
      <c r="M2589"/>
      <c r="N2589"/>
      <c r="O2589"/>
      <c r="P2589"/>
      <c r="Q2589"/>
      <c r="R2589"/>
      <c r="S2589"/>
      <c r="T2589"/>
      <c r="U2589"/>
      <c r="V2589"/>
      <c r="W2589"/>
      <c r="X2589"/>
      <c r="Y2589"/>
      <c r="Z2589"/>
      <c r="AA2589"/>
      <c r="AB2589"/>
      <c r="AC2589"/>
      <c r="AD2589"/>
      <c r="AE2589"/>
      <c r="AF2589"/>
      <c r="AG2589"/>
      <c r="AH2589"/>
      <c r="AI2589"/>
      <c r="AJ2589"/>
      <c r="AK2589"/>
      <c r="AL2589"/>
      <c r="AM2589"/>
      <c r="AN2589"/>
      <c r="AO2589"/>
      <c r="AP2589"/>
    </row>
    <row r="2590" spans="1:42" s="94" customFormat="1">
      <c r="A2590"/>
      <c r="B2590"/>
      <c r="C2590"/>
      <c r="D2590" s="93"/>
      <c r="E2590" s="95"/>
      <c r="F2590" s="95"/>
      <c r="H2590" s="125"/>
      <c r="J2590" s="93"/>
      <c r="K2590" s="93"/>
      <c r="L2590"/>
      <c r="M2590"/>
      <c r="N2590"/>
      <c r="O2590"/>
      <c r="P2590"/>
      <c r="Q2590"/>
      <c r="R2590"/>
      <c r="S2590"/>
      <c r="T2590"/>
      <c r="U2590"/>
      <c r="V2590"/>
      <c r="W2590"/>
      <c r="X2590"/>
      <c r="Y2590"/>
      <c r="Z2590"/>
      <c r="AA2590"/>
      <c r="AB2590"/>
      <c r="AC2590"/>
      <c r="AD2590"/>
      <c r="AE2590"/>
      <c r="AF2590"/>
      <c r="AG2590"/>
      <c r="AH2590"/>
      <c r="AI2590"/>
      <c r="AJ2590"/>
      <c r="AK2590"/>
      <c r="AL2590"/>
      <c r="AM2590"/>
      <c r="AN2590"/>
      <c r="AO2590"/>
      <c r="AP2590"/>
    </row>
    <row r="2591" spans="1:42" s="94" customFormat="1">
      <c r="A2591"/>
      <c r="B2591"/>
      <c r="C2591"/>
      <c r="D2591" s="93"/>
      <c r="E2591" s="95"/>
      <c r="F2591" s="95"/>
      <c r="H2591" s="125"/>
      <c r="J2591" s="93"/>
      <c r="K2591" s="93"/>
      <c r="L2591"/>
      <c r="M2591"/>
      <c r="N2591"/>
      <c r="O2591"/>
      <c r="P2591"/>
      <c r="Q2591"/>
      <c r="R2591"/>
      <c r="S2591"/>
      <c r="T2591"/>
      <c r="U2591"/>
      <c r="V2591"/>
      <c r="W2591"/>
      <c r="X2591"/>
      <c r="Y2591"/>
      <c r="Z2591"/>
      <c r="AA2591"/>
      <c r="AB2591"/>
      <c r="AC2591"/>
      <c r="AD2591"/>
      <c r="AE2591"/>
      <c r="AF2591"/>
      <c r="AG2591"/>
      <c r="AH2591"/>
      <c r="AI2591"/>
      <c r="AJ2591"/>
      <c r="AK2591"/>
      <c r="AL2591"/>
      <c r="AM2591"/>
      <c r="AN2591"/>
      <c r="AO2591"/>
      <c r="AP2591"/>
    </row>
    <row r="2592" spans="1:42" s="94" customFormat="1">
      <c r="A2592"/>
      <c r="B2592"/>
      <c r="C2592"/>
      <c r="D2592" s="93"/>
      <c r="E2592" s="95"/>
      <c r="F2592" s="95"/>
      <c r="H2592" s="125"/>
      <c r="J2592" s="93"/>
      <c r="K2592" s="93"/>
      <c r="L2592"/>
      <c r="M2592"/>
      <c r="N2592"/>
      <c r="O2592"/>
      <c r="P2592"/>
      <c r="Q2592"/>
      <c r="R2592"/>
      <c r="S2592"/>
      <c r="T2592"/>
      <c r="U2592"/>
      <c r="V2592"/>
      <c r="W2592"/>
      <c r="X2592"/>
      <c r="Y2592"/>
      <c r="Z2592"/>
      <c r="AA2592"/>
      <c r="AB2592"/>
      <c r="AC2592"/>
      <c r="AD2592"/>
      <c r="AE2592"/>
      <c r="AF2592"/>
      <c r="AG2592"/>
      <c r="AH2592"/>
      <c r="AI2592"/>
      <c r="AJ2592"/>
      <c r="AK2592"/>
      <c r="AL2592"/>
      <c r="AM2592"/>
      <c r="AN2592"/>
      <c r="AO2592"/>
      <c r="AP2592"/>
    </row>
    <row r="2593" spans="1:42" s="94" customFormat="1">
      <c r="A2593"/>
      <c r="B2593"/>
      <c r="C2593"/>
      <c r="D2593" s="93"/>
      <c r="E2593" s="95"/>
      <c r="F2593" s="95"/>
      <c r="H2593" s="125"/>
      <c r="J2593" s="93"/>
      <c r="K2593" s="93"/>
      <c r="L2593"/>
      <c r="M2593"/>
      <c r="N2593"/>
      <c r="O2593"/>
      <c r="P2593"/>
      <c r="Q2593"/>
      <c r="R2593"/>
      <c r="S2593"/>
      <c r="T2593"/>
      <c r="U2593"/>
      <c r="V2593"/>
      <c r="W2593"/>
      <c r="X2593"/>
      <c r="Y2593"/>
      <c r="Z2593"/>
      <c r="AA2593"/>
      <c r="AB2593"/>
      <c r="AC2593"/>
      <c r="AD2593"/>
      <c r="AE2593"/>
      <c r="AF2593"/>
      <c r="AG2593"/>
      <c r="AH2593"/>
      <c r="AI2593"/>
      <c r="AJ2593"/>
      <c r="AK2593"/>
      <c r="AL2593"/>
      <c r="AM2593"/>
      <c r="AN2593"/>
      <c r="AO2593"/>
      <c r="AP2593"/>
    </row>
    <row r="2594" spans="1:42" s="94" customFormat="1">
      <c r="A2594"/>
      <c r="B2594"/>
      <c r="C2594"/>
      <c r="D2594" s="93"/>
      <c r="E2594" s="95"/>
      <c r="F2594" s="95"/>
      <c r="H2594" s="125"/>
      <c r="J2594" s="93"/>
      <c r="K2594" s="93"/>
      <c r="L2594"/>
      <c r="M2594"/>
      <c r="N2594"/>
      <c r="O2594"/>
      <c r="P2594"/>
      <c r="Q2594"/>
      <c r="R2594"/>
      <c r="S2594"/>
      <c r="T2594"/>
      <c r="U2594"/>
      <c r="V2594"/>
      <c r="W2594"/>
      <c r="X2594"/>
      <c r="Y2594"/>
      <c r="Z2594"/>
      <c r="AA2594"/>
      <c r="AB2594"/>
      <c r="AC2594"/>
      <c r="AD2594"/>
      <c r="AE2594"/>
      <c r="AF2594"/>
      <c r="AG2594"/>
      <c r="AH2594"/>
      <c r="AI2594"/>
      <c r="AJ2594"/>
      <c r="AK2594"/>
      <c r="AL2594"/>
      <c r="AM2594"/>
      <c r="AN2594"/>
      <c r="AO2594"/>
      <c r="AP2594"/>
    </row>
    <row r="2595" spans="1:42" s="94" customFormat="1">
      <c r="A2595"/>
      <c r="B2595"/>
      <c r="C2595"/>
      <c r="D2595" s="93"/>
      <c r="E2595" s="95"/>
      <c r="F2595" s="95"/>
      <c r="H2595" s="125"/>
      <c r="J2595" s="93"/>
      <c r="K2595" s="93"/>
      <c r="L2595"/>
      <c r="M2595"/>
      <c r="N2595"/>
      <c r="O2595"/>
      <c r="P2595"/>
      <c r="Q2595"/>
      <c r="R2595"/>
      <c r="S2595"/>
      <c r="T2595"/>
      <c r="U2595"/>
      <c r="V2595"/>
      <c r="W2595"/>
      <c r="X2595"/>
      <c r="Y2595"/>
      <c r="Z2595"/>
      <c r="AA2595"/>
      <c r="AB2595"/>
      <c r="AC2595"/>
      <c r="AD2595"/>
      <c r="AE2595"/>
      <c r="AF2595"/>
      <c r="AG2595"/>
      <c r="AH2595"/>
      <c r="AI2595"/>
      <c r="AJ2595"/>
      <c r="AK2595"/>
      <c r="AL2595"/>
      <c r="AM2595"/>
      <c r="AN2595"/>
      <c r="AO2595"/>
      <c r="AP2595"/>
    </row>
    <row r="2596" spans="1:42" s="94" customFormat="1">
      <c r="A2596"/>
      <c r="B2596"/>
      <c r="C2596"/>
      <c r="D2596" s="93"/>
      <c r="E2596" s="95"/>
      <c r="F2596" s="95"/>
      <c r="H2596" s="125"/>
      <c r="J2596" s="93"/>
      <c r="K2596" s="93"/>
      <c r="L2596"/>
      <c r="M2596"/>
      <c r="N2596"/>
      <c r="O2596"/>
      <c r="P2596"/>
      <c r="Q2596"/>
      <c r="R2596"/>
      <c r="S2596"/>
      <c r="T2596"/>
      <c r="U2596"/>
      <c r="V2596"/>
      <c r="W2596"/>
      <c r="X2596"/>
      <c r="Y2596"/>
      <c r="Z2596"/>
      <c r="AA2596"/>
      <c r="AB2596"/>
      <c r="AC2596"/>
      <c r="AD2596"/>
      <c r="AE2596"/>
      <c r="AF2596"/>
      <c r="AG2596"/>
      <c r="AH2596"/>
      <c r="AI2596"/>
      <c r="AJ2596"/>
      <c r="AK2596"/>
      <c r="AL2596"/>
      <c r="AM2596"/>
      <c r="AN2596"/>
      <c r="AO2596"/>
      <c r="AP2596"/>
    </row>
    <row r="2597" spans="1:42" s="94" customFormat="1">
      <c r="A2597"/>
      <c r="B2597"/>
      <c r="C2597"/>
      <c r="D2597" s="93"/>
      <c r="E2597" s="95"/>
      <c r="F2597" s="95"/>
      <c r="H2597" s="125"/>
      <c r="J2597" s="93"/>
      <c r="K2597" s="93"/>
      <c r="L2597"/>
      <c r="M2597"/>
      <c r="N2597"/>
      <c r="O2597"/>
      <c r="P2597"/>
      <c r="Q2597"/>
      <c r="R2597"/>
      <c r="S2597"/>
      <c r="T2597"/>
      <c r="U2597"/>
      <c r="V2597"/>
      <c r="W2597"/>
      <c r="X2597"/>
      <c r="Y2597"/>
      <c r="Z2597"/>
      <c r="AA2597"/>
      <c r="AB2597"/>
      <c r="AC2597"/>
      <c r="AD2597"/>
      <c r="AE2597"/>
      <c r="AF2597"/>
      <c r="AG2597"/>
      <c r="AH2597"/>
      <c r="AI2597"/>
      <c r="AJ2597"/>
      <c r="AK2597"/>
      <c r="AL2597"/>
      <c r="AM2597"/>
      <c r="AN2597"/>
      <c r="AO2597"/>
      <c r="AP2597"/>
    </row>
    <row r="2598" spans="1:42" s="94" customFormat="1">
      <c r="A2598"/>
      <c r="B2598"/>
      <c r="C2598"/>
      <c r="D2598" s="93"/>
      <c r="E2598" s="95"/>
      <c r="F2598" s="95"/>
      <c r="H2598" s="125"/>
      <c r="J2598" s="93"/>
      <c r="K2598" s="93"/>
      <c r="L2598"/>
      <c r="M2598"/>
      <c r="N2598"/>
      <c r="O2598"/>
      <c r="P2598"/>
      <c r="Q2598"/>
      <c r="R2598"/>
      <c r="S2598"/>
      <c r="T2598"/>
      <c r="U2598"/>
      <c r="V2598"/>
      <c r="W2598"/>
      <c r="X2598"/>
      <c r="Y2598"/>
      <c r="Z2598"/>
      <c r="AA2598"/>
      <c r="AB2598"/>
      <c r="AC2598"/>
      <c r="AD2598"/>
      <c r="AE2598"/>
      <c r="AF2598"/>
      <c r="AG2598"/>
      <c r="AH2598"/>
      <c r="AI2598"/>
      <c r="AJ2598"/>
      <c r="AK2598"/>
      <c r="AL2598"/>
      <c r="AM2598"/>
      <c r="AN2598"/>
      <c r="AO2598"/>
      <c r="AP2598"/>
    </row>
    <row r="2599" spans="1:42" s="94" customFormat="1">
      <c r="A2599"/>
      <c r="B2599"/>
      <c r="C2599"/>
      <c r="D2599" s="93"/>
      <c r="E2599" s="95"/>
      <c r="F2599" s="95"/>
      <c r="H2599" s="125"/>
      <c r="J2599" s="93"/>
      <c r="K2599" s="93"/>
      <c r="L2599"/>
      <c r="M2599"/>
      <c r="N2599"/>
      <c r="O2599"/>
      <c r="P2599"/>
      <c r="Q2599"/>
      <c r="R2599"/>
      <c r="S2599"/>
      <c r="T2599"/>
      <c r="U2599"/>
      <c r="V2599"/>
      <c r="W2599"/>
      <c r="X2599"/>
      <c r="Y2599"/>
      <c r="Z2599"/>
      <c r="AA2599"/>
      <c r="AB2599"/>
      <c r="AC2599"/>
      <c r="AD2599"/>
      <c r="AE2599"/>
      <c r="AF2599"/>
      <c r="AG2599"/>
      <c r="AH2599"/>
      <c r="AI2599"/>
      <c r="AJ2599"/>
      <c r="AK2599"/>
      <c r="AL2599"/>
      <c r="AM2599"/>
      <c r="AN2599"/>
      <c r="AO2599"/>
      <c r="AP2599"/>
    </row>
    <row r="2600" spans="1:42" s="94" customFormat="1">
      <c r="A2600"/>
      <c r="B2600"/>
      <c r="C2600"/>
      <c r="D2600" s="93"/>
      <c r="E2600" s="95"/>
      <c r="F2600" s="95"/>
      <c r="H2600" s="125"/>
      <c r="J2600" s="93"/>
      <c r="K2600" s="93"/>
      <c r="L2600"/>
      <c r="M2600"/>
      <c r="N2600"/>
      <c r="O2600"/>
      <c r="P2600"/>
      <c r="Q2600"/>
      <c r="R2600"/>
      <c r="S2600"/>
      <c r="T2600"/>
      <c r="U2600"/>
      <c r="V2600"/>
      <c r="W2600"/>
      <c r="X2600"/>
      <c r="Y2600"/>
      <c r="Z2600"/>
      <c r="AA2600"/>
      <c r="AB2600"/>
      <c r="AC2600"/>
      <c r="AD2600"/>
      <c r="AE2600"/>
      <c r="AF2600"/>
      <c r="AG2600"/>
      <c r="AH2600"/>
      <c r="AI2600"/>
      <c r="AJ2600"/>
      <c r="AK2600"/>
      <c r="AL2600"/>
      <c r="AM2600"/>
      <c r="AN2600"/>
      <c r="AO2600"/>
      <c r="AP2600"/>
    </row>
    <row r="2601" spans="1:42" s="94" customFormat="1">
      <c r="A2601"/>
      <c r="B2601"/>
      <c r="C2601"/>
      <c r="D2601" s="93"/>
      <c r="E2601" s="95"/>
      <c r="F2601" s="95"/>
      <c r="H2601" s="125"/>
      <c r="J2601" s="93"/>
      <c r="K2601" s="93"/>
      <c r="L2601"/>
      <c r="M2601"/>
      <c r="N2601"/>
      <c r="O2601"/>
      <c r="P2601"/>
      <c r="Q2601"/>
      <c r="R2601"/>
      <c r="S2601"/>
      <c r="T2601"/>
      <c r="U2601"/>
      <c r="V2601"/>
      <c r="W2601"/>
      <c r="X2601"/>
      <c r="Y2601"/>
      <c r="Z2601"/>
      <c r="AA2601"/>
      <c r="AB2601"/>
      <c r="AC2601"/>
      <c r="AD2601"/>
      <c r="AE2601"/>
      <c r="AF2601"/>
      <c r="AG2601"/>
      <c r="AH2601"/>
      <c r="AI2601"/>
      <c r="AJ2601"/>
      <c r="AK2601"/>
      <c r="AL2601"/>
      <c r="AM2601"/>
      <c r="AN2601"/>
      <c r="AO2601"/>
      <c r="AP2601"/>
    </row>
    <row r="2602" spans="1:42" s="94" customFormat="1">
      <c r="A2602"/>
      <c r="B2602"/>
      <c r="C2602"/>
      <c r="D2602" s="93"/>
      <c r="E2602" s="95"/>
      <c r="F2602" s="95"/>
      <c r="H2602" s="125"/>
      <c r="J2602" s="93"/>
      <c r="K2602" s="93"/>
      <c r="L2602"/>
      <c r="M2602"/>
      <c r="N2602"/>
      <c r="O2602"/>
      <c r="P2602"/>
      <c r="Q2602"/>
      <c r="R2602"/>
      <c r="S2602"/>
      <c r="T2602"/>
      <c r="U2602"/>
      <c r="V2602"/>
      <c r="W2602"/>
      <c r="X2602"/>
      <c r="Y2602"/>
      <c r="Z2602"/>
      <c r="AA2602"/>
      <c r="AB2602"/>
      <c r="AC2602"/>
      <c r="AD2602"/>
      <c r="AE2602"/>
      <c r="AF2602"/>
      <c r="AG2602"/>
      <c r="AH2602"/>
      <c r="AI2602"/>
      <c r="AJ2602"/>
      <c r="AK2602"/>
      <c r="AL2602"/>
      <c r="AM2602"/>
      <c r="AN2602"/>
      <c r="AO2602"/>
      <c r="AP2602"/>
    </row>
    <row r="2603" spans="1:42" s="94" customFormat="1">
      <c r="A2603"/>
      <c r="B2603"/>
      <c r="C2603"/>
      <c r="D2603" s="93"/>
      <c r="E2603" s="95"/>
      <c r="F2603" s="95"/>
      <c r="H2603" s="125"/>
      <c r="J2603" s="93"/>
      <c r="K2603" s="93"/>
      <c r="L2603"/>
      <c r="M2603"/>
      <c r="N2603"/>
      <c r="O2603"/>
      <c r="P2603"/>
      <c r="Q2603"/>
      <c r="R2603"/>
      <c r="S2603"/>
      <c r="T2603"/>
      <c r="U2603"/>
      <c r="V2603"/>
      <c r="W2603"/>
      <c r="X2603"/>
      <c r="Y2603"/>
      <c r="Z2603"/>
      <c r="AA2603"/>
      <c r="AB2603"/>
      <c r="AC2603"/>
      <c r="AD2603"/>
      <c r="AE2603"/>
      <c r="AF2603"/>
      <c r="AG2603"/>
      <c r="AH2603"/>
      <c r="AI2603"/>
      <c r="AJ2603"/>
      <c r="AK2603"/>
      <c r="AL2603"/>
      <c r="AM2603"/>
      <c r="AN2603"/>
      <c r="AO2603"/>
      <c r="AP2603"/>
    </row>
    <row r="2604" spans="1:42" s="94" customFormat="1">
      <c r="A2604"/>
      <c r="B2604"/>
      <c r="C2604"/>
      <c r="D2604" s="93"/>
      <c r="E2604" s="95"/>
      <c r="F2604" s="95"/>
      <c r="H2604" s="125"/>
      <c r="J2604" s="93"/>
      <c r="K2604" s="93"/>
      <c r="L2604"/>
      <c r="M2604"/>
      <c r="N2604"/>
      <c r="O2604"/>
      <c r="P2604"/>
      <c r="Q2604"/>
      <c r="R2604"/>
      <c r="S2604"/>
      <c r="T2604"/>
      <c r="U2604"/>
      <c r="V2604"/>
      <c r="W2604"/>
      <c r="X2604"/>
      <c r="Y2604"/>
      <c r="Z2604"/>
      <c r="AA2604"/>
      <c r="AB2604"/>
      <c r="AC2604"/>
      <c r="AD2604"/>
      <c r="AE2604"/>
      <c r="AF2604"/>
      <c r="AG2604"/>
      <c r="AH2604"/>
      <c r="AI2604"/>
      <c r="AJ2604"/>
      <c r="AK2604"/>
      <c r="AL2604"/>
      <c r="AM2604"/>
      <c r="AN2604"/>
      <c r="AO2604"/>
      <c r="AP2604"/>
    </row>
    <row r="2605" spans="1:42" s="94" customFormat="1">
      <c r="A2605"/>
      <c r="B2605"/>
      <c r="C2605"/>
      <c r="D2605" s="93"/>
      <c r="E2605" s="95"/>
      <c r="F2605" s="95"/>
      <c r="H2605" s="125"/>
      <c r="J2605" s="93"/>
      <c r="K2605" s="93"/>
      <c r="L2605"/>
      <c r="M2605"/>
      <c r="N2605"/>
      <c r="O2605"/>
      <c r="P2605"/>
      <c r="Q2605"/>
      <c r="R2605"/>
      <c r="S2605"/>
      <c r="T2605"/>
      <c r="U2605"/>
      <c r="V2605"/>
      <c r="W2605"/>
      <c r="X2605"/>
      <c r="Y2605"/>
      <c r="Z2605"/>
      <c r="AA2605"/>
      <c r="AB2605"/>
      <c r="AC2605"/>
      <c r="AD2605"/>
      <c r="AE2605"/>
      <c r="AF2605"/>
      <c r="AG2605"/>
      <c r="AH2605"/>
      <c r="AI2605"/>
      <c r="AJ2605"/>
      <c r="AK2605"/>
      <c r="AL2605"/>
      <c r="AM2605"/>
      <c r="AN2605"/>
      <c r="AO2605"/>
      <c r="AP2605"/>
    </row>
    <row r="2606" spans="1:42" s="94" customFormat="1">
      <c r="A2606"/>
      <c r="B2606"/>
      <c r="C2606"/>
      <c r="D2606" s="93"/>
      <c r="E2606" s="95"/>
      <c r="F2606" s="95"/>
      <c r="H2606" s="125"/>
      <c r="J2606" s="93"/>
      <c r="K2606" s="93"/>
      <c r="L2606"/>
      <c r="M2606"/>
      <c r="N2606"/>
      <c r="O2606"/>
      <c r="P2606"/>
      <c r="Q2606"/>
      <c r="R2606"/>
      <c r="S2606"/>
      <c r="T2606"/>
      <c r="U2606"/>
      <c r="V2606"/>
      <c r="W2606"/>
      <c r="X2606"/>
      <c r="Y2606"/>
      <c r="Z2606"/>
      <c r="AA2606"/>
      <c r="AB2606"/>
      <c r="AC2606"/>
      <c r="AD2606"/>
      <c r="AE2606"/>
      <c r="AF2606"/>
      <c r="AG2606"/>
      <c r="AH2606"/>
      <c r="AI2606"/>
      <c r="AJ2606"/>
      <c r="AK2606"/>
      <c r="AL2606"/>
      <c r="AM2606"/>
      <c r="AN2606"/>
      <c r="AO2606"/>
      <c r="AP2606"/>
    </row>
    <row r="2607" spans="1:42" s="94" customFormat="1">
      <c r="A2607"/>
      <c r="B2607"/>
      <c r="C2607"/>
      <c r="D2607" s="93"/>
      <c r="E2607" s="95"/>
      <c r="F2607" s="95"/>
      <c r="H2607" s="125"/>
      <c r="J2607" s="93"/>
      <c r="K2607" s="93"/>
      <c r="L2607"/>
      <c r="M2607"/>
      <c r="N2607"/>
      <c r="O2607"/>
      <c r="P2607"/>
      <c r="Q2607"/>
      <c r="R2607"/>
      <c r="S2607"/>
      <c r="T2607"/>
      <c r="U2607"/>
      <c r="V2607"/>
      <c r="W2607"/>
      <c r="X2607"/>
      <c r="Y2607"/>
      <c r="Z2607"/>
      <c r="AA2607"/>
      <c r="AB2607"/>
      <c r="AC2607"/>
      <c r="AD2607"/>
      <c r="AE2607"/>
      <c r="AF2607"/>
      <c r="AG2607"/>
      <c r="AH2607"/>
      <c r="AI2607"/>
      <c r="AJ2607"/>
      <c r="AK2607"/>
      <c r="AL2607"/>
      <c r="AM2607"/>
      <c r="AN2607"/>
      <c r="AO2607"/>
      <c r="AP2607"/>
    </row>
    <row r="2608" spans="1:42" s="94" customFormat="1">
      <c r="A2608"/>
      <c r="B2608"/>
      <c r="C2608"/>
      <c r="D2608" s="93"/>
      <c r="E2608" s="95"/>
      <c r="F2608" s="95"/>
      <c r="H2608" s="125"/>
      <c r="J2608" s="93"/>
      <c r="K2608" s="93"/>
      <c r="L2608"/>
      <c r="M2608"/>
      <c r="N2608"/>
      <c r="O2608"/>
      <c r="P2608"/>
      <c r="Q2608"/>
      <c r="R2608"/>
      <c r="S2608"/>
      <c r="T2608"/>
      <c r="U2608"/>
      <c r="V2608"/>
      <c r="W2608"/>
      <c r="X2608"/>
      <c r="Y2608"/>
      <c r="Z2608"/>
      <c r="AA2608"/>
      <c r="AB2608"/>
      <c r="AC2608"/>
      <c r="AD2608"/>
      <c r="AE2608"/>
      <c r="AF2608"/>
      <c r="AG2608"/>
      <c r="AH2608"/>
      <c r="AI2608"/>
      <c r="AJ2608"/>
      <c r="AK2608"/>
      <c r="AL2608"/>
      <c r="AM2608"/>
      <c r="AN2608"/>
      <c r="AO2608"/>
      <c r="AP2608"/>
    </row>
    <row r="2609" spans="1:42" s="94" customFormat="1">
      <c r="A2609"/>
      <c r="B2609"/>
      <c r="C2609"/>
      <c r="D2609" s="93"/>
      <c r="E2609" s="95"/>
      <c r="F2609" s="95"/>
      <c r="H2609" s="125"/>
      <c r="J2609" s="93"/>
      <c r="K2609" s="93"/>
      <c r="L2609"/>
      <c r="M2609"/>
      <c r="N2609"/>
      <c r="O2609"/>
      <c r="P2609"/>
      <c r="Q2609"/>
      <c r="R2609"/>
      <c r="S2609"/>
      <c r="T2609"/>
      <c r="U2609"/>
      <c r="V2609"/>
      <c r="W2609"/>
      <c r="X2609"/>
      <c r="Y2609"/>
      <c r="Z2609"/>
      <c r="AA2609"/>
      <c r="AB2609"/>
      <c r="AC2609"/>
      <c r="AD2609"/>
      <c r="AE2609"/>
      <c r="AF2609"/>
      <c r="AG2609"/>
      <c r="AH2609"/>
      <c r="AI2609"/>
      <c r="AJ2609"/>
      <c r="AK2609"/>
      <c r="AL2609"/>
      <c r="AM2609"/>
      <c r="AN2609"/>
      <c r="AO2609"/>
      <c r="AP2609"/>
    </row>
    <row r="2610" spans="1:42" s="94" customFormat="1">
      <c r="A2610"/>
      <c r="B2610"/>
      <c r="C2610"/>
      <c r="D2610" s="93"/>
      <c r="E2610" s="95"/>
      <c r="F2610" s="95"/>
      <c r="H2610" s="125"/>
      <c r="J2610" s="93"/>
      <c r="K2610" s="93"/>
      <c r="L2610"/>
      <c r="M2610"/>
      <c r="N2610"/>
      <c r="O2610"/>
      <c r="P2610"/>
      <c r="Q2610"/>
      <c r="R2610"/>
      <c r="S2610"/>
      <c r="T2610"/>
      <c r="U2610"/>
      <c r="V2610"/>
      <c r="W2610"/>
      <c r="X2610"/>
      <c r="Y2610"/>
      <c r="Z2610"/>
      <c r="AA2610"/>
      <c r="AB2610"/>
      <c r="AC2610"/>
      <c r="AD2610"/>
      <c r="AE2610"/>
      <c r="AF2610"/>
      <c r="AG2610"/>
      <c r="AH2610"/>
      <c r="AI2610"/>
      <c r="AJ2610"/>
      <c r="AK2610"/>
      <c r="AL2610"/>
      <c r="AM2610"/>
      <c r="AN2610"/>
      <c r="AO2610"/>
      <c r="AP2610"/>
    </row>
    <row r="2611" spans="1:42" s="94" customFormat="1">
      <c r="A2611"/>
      <c r="B2611"/>
      <c r="C2611"/>
      <c r="D2611" s="93"/>
      <c r="E2611" s="95"/>
      <c r="F2611" s="95"/>
      <c r="H2611" s="125"/>
      <c r="J2611" s="93"/>
      <c r="K2611" s="93"/>
      <c r="L2611"/>
      <c r="M2611"/>
      <c r="N2611"/>
      <c r="O2611"/>
      <c r="P2611"/>
      <c r="Q2611"/>
      <c r="R2611"/>
      <c r="S2611"/>
      <c r="T2611"/>
      <c r="U2611"/>
      <c r="V2611"/>
      <c r="W2611"/>
      <c r="X2611"/>
      <c r="Y2611"/>
      <c r="Z2611"/>
      <c r="AA2611"/>
      <c r="AB2611"/>
      <c r="AC2611"/>
      <c r="AD2611"/>
      <c r="AE2611"/>
      <c r="AF2611"/>
      <c r="AG2611"/>
      <c r="AH2611"/>
      <c r="AI2611"/>
      <c r="AJ2611"/>
      <c r="AK2611"/>
      <c r="AL2611"/>
      <c r="AM2611"/>
      <c r="AN2611"/>
      <c r="AO2611"/>
      <c r="AP2611"/>
    </row>
    <row r="2612" spans="1:42" s="94" customFormat="1">
      <c r="A2612"/>
      <c r="B2612"/>
      <c r="C2612"/>
      <c r="D2612" s="93"/>
      <c r="E2612" s="95"/>
      <c r="F2612" s="95"/>
      <c r="H2612" s="125"/>
      <c r="J2612" s="93"/>
      <c r="K2612" s="93"/>
      <c r="L2612"/>
      <c r="M2612"/>
      <c r="N2612"/>
      <c r="O2612"/>
      <c r="P2612"/>
      <c r="Q2612"/>
      <c r="R2612"/>
      <c r="S2612"/>
      <c r="T2612"/>
      <c r="U2612"/>
      <c r="V2612"/>
      <c r="W2612"/>
      <c r="X2612"/>
      <c r="Y2612"/>
      <c r="Z2612"/>
      <c r="AA2612"/>
      <c r="AB2612"/>
      <c r="AC2612"/>
      <c r="AD2612"/>
      <c r="AE2612"/>
      <c r="AF2612"/>
      <c r="AG2612"/>
      <c r="AH2612"/>
      <c r="AI2612"/>
      <c r="AJ2612"/>
      <c r="AK2612"/>
      <c r="AL2612"/>
      <c r="AM2612"/>
      <c r="AN2612"/>
      <c r="AO2612"/>
      <c r="AP2612"/>
    </row>
    <row r="2613" spans="1:42" s="94" customFormat="1">
      <c r="A2613"/>
      <c r="B2613"/>
      <c r="C2613"/>
      <c r="D2613" s="93"/>
      <c r="E2613" s="95"/>
      <c r="F2613" s="95"/>
      <c r="H2613" s="125"/>
      <c r="J2613" s="93"/>
      <c r="K2613" s="93"/>
      <c r="L2613"/>
      <c r="M2613"/>
      <c r="N2613"/>
      <c r="O2613"/>
      <c r="P2613"/>
      <c r="Q2613"/>
      <c r="R2613"/>
      <c r="S2613"/>
      <c r="T2613"/>
      <c r="U2613"/>
      <c r="V2613"/>
      <c r="W2613"/>
      <c r="X2613"/>
      <c r="Y2613"/>
      <c r="Z2613"/>
      <c r="AA2613"/>
      <c r="AB2613"/>
      <c r="AC2613"/>
      <c r="AD2613"/>
      <c r="AE2613"/>
      <c r="AF2613"/>
      <c r="AG2613"/>
      <c r="AH2613"/>
      <c r="AI2613"/>
      <c r="AJ2613"/>
      <c r="AK2613"/>
      <c r="AL2613"/>
      <c r="AM2613"/>
      <c r="AN2613"/>
      <c r="AO2613"/>
      <c r="AP2613"/>
    </row>
    <row r="2614" spans="1:42" s="94" customFormat="1">
      <c r="A2614"/>
      <c r="B2614"/>
      <c r="C2614"/>
      <c r="D2614" s="93"/>
      <c r="E2614" s="95"/>
      <c r="F2614" s="95"/>
      <c r="H2614" s="125"/>
      <c r="J2614" s="93"/>
      <c r="K2614" s="93"/>
      <c r="L2614"/>
      <c r="M2614"/>
      <c r="N2614"/>
      <c r="O2614"/>
      <c r="P2614"/>
      <c r="Q2614"/>
      <c r="R2614"/>
      <c r="S2614"/>
      <c r="T2614"/>
      <c r="U2614"/>
      <c r="V2614"/>
      <c r="W2614"/>
      <c r="X2614"/>
      <c r="Y2614"/>
      <c r="Z2614"/>
      <c r="AA2614"/>
      <c r="AB2614"/>
      <c r="AC2614"/>
      <c r="AD2614"/>
      <c r="AE2614"/>
      <c r="AF2614"/>
      <c r="AG2614"/>
      <c r="AH2614"/>
      <c r="AI2614"/>
      <c r="AJ2614"/>
      <c r="AK2614"/>
      <c r="AL2614"/>
      <c r="AM2614"/>
      <c r="AN2614"/>
      <c r="AO2614"/>
      <c r="AP2614"/>
    </row>
    <row r="2615" spans="1:42" s="94" customFormat="1">
      <c r="A2615"/>
      <c r="B2615"/>
      <c r="C2615"/>
      <c r="D2615" s="93"/>
      <c r="E2615" s="95"/>
      <c r="F2615" s="95"/>
      <c r="H2615" s="125"/>
      <c r="J2615" s="93"/>
      <c r="K2615" s="93"/>
      <c r="L2615"/>
      <c r="M2615"/>
      <c r="N2615"/>
      <c r="O2615"/>
      <c r="P2615"/>
      <c r="Q2615"/>
      <c r="R2615"/>
      <c r="S2615"/>
      <c r="T2615"/>
      <c r="U2615"/>
      <c r="V2615"/>
      <c r="W2615"/>
      <c r="X2615"/>
      <c r="Y2615"/>
      <c r="Z2615"/>
      <c r="AA2615"/>
      <c r="AB2615"/>
      <c r="AC2615"/>
      <c r="AD2615"/>
      <c r="AE2615"/>
      <c r="AF2615"/>
      <c r="AG2615"/>
      <c r="AH2615"/>
      <c r="AI2615"/>
      <c r="AJ2615"/>
      <c r="AK2615"/>
      <c r="AL2615"/>
      <c r="AM2615"/>
      <c r="AN2615"/>
      <c r="AO2615"/>
      <c r="AP2615"/>
    </row>
    <row r="2616" spans="1:42" s="94" customFormat="1">
      <c r="A2616"/>
      <c r="B2616"/>
      <c r="C2616"/>
      <c r="D2616" s="93"/>
      <c r="E2616" s="95"/>
      <c r="F2616" s="95"/>
      <c r="H2616" s="125"/>
      <c r="J2616" s="93"/>
      <c r="K2616" s="93"/>
      <c r="L2616"/>
      <c r="M2616"/>
      <c r="N2616"/>
      <c r="O2616"/>
      <c r="P2616"/>
      <c r="Q2616"/>
      <c r="R2616"/>
      <c r="S2616"/>
      <c r="T2616"/>
      <c r="U2616"/>
      <c r="V2616"/>
      <c r="W2616"/>
      <c r="X2616"/>
      <c r="Y2616"/>
      <c r="Z2616"/>
      <c r="AA2616"/>
      <c r="AB2616"/>
      <c r="AC2616"/>
      <c r="AD2616"/>
      <c r="AE2616"/>
      <c r="AF2616"/>
      <c r="AG2616"/>
      <c r="AH2616"/>
      <c r="AI2616"/>
      <c r="AJ2616"/>
      <c r="AK2616"/>
      <c r="AL2616"/>
      <c r="AM2616"/>
      <c r="AN2616"/>
      <c r="AO2616"/>
      <c r="AP2616"/>
    </row>
    <row r="2617" spans="1:42" s="94" customFormat="1">
      <c r="A2617"/>
      <c r="B2617"/>
      <c r="C2617"/>
      <c r="D2617" s="93"/>
      <c r="E2617" s="95"/>
      <c r="F2617" s="95"/>
      <c r="H2617" s="125"/>
      <c r="J2617" s="93"/>
      <c r="K2617" s="93"/>
      <c r="L2617"/>
      <c r="M2617"/>
      <c r="N2617"/>
      <c r="O2617"/>
      <c r="P2617"/>
      <c r="Q2617"/>
      <c r="R2617"/>
      <c r="S2617"/>
      <c r="T2617"/>
      <c r="U2617"/>
      <c r="V2617"/>
      <c r="W2617"/>
      <c r="X2617"/>
      <c r="Y2617"/>
      <c r="Z2617"/>
      <c r="AA2617"/>
      <c r="AB2617"/>
      <c r="AC2617"/>
      <c r="AD2617"/>
      <c r="AE2617"/>
      <c r="AF2617"/>
      <c r="AG2617"/>
      <c r="AH2617"/>
      <c r="AI2617"/>
      <c r="AJ2617"/>
      <c r="AK2617"/>
      <c r="AL2617"/>
      <c r="AM2617"/>
      <c r="AN2617"/>
      <c r="AO2617"/>
      <c r="AP2617"/>
    </row>
    <row r="2618" spans="1:42" s="94" customFormat="1">
      <c r="A2618"/>
      <c r="B2618"/>
      <c r="C2618"/>
      <c r="D2618" s="93"/>
      <c r="E2618" s="95"/>
      <c r="F2618" s="95"/>
      <c r="H2618" s="125"/>
      <c r="J2618" s="93"/>
      <c r="K2618" s="93"/>
      <c r="L2618"/>
      <c r="M2618"/>
      <c r="N2618"/>
      <c r="O2618"/>
      <c r="P2618"/>
      <c r="Q2618"/>
      <c r="R2618"/>
      <c r="S2618"/>
      <c r="T2618"/>
      <c r="U2618"/>
      <c r="V2618"/>
      <c r="W2618"/>
      <c r="X2618"/>
      <c r="Y2618"/>
      <c r="Z2618"/>
      <c r="AA2618"/>
      <c r="AB2618"/>
      <c r="AC2618"/>
      <c r="AD2618"/>
      <c r="AE2618"/>
      <c r="AF2618"/>
      <c r="AG2618"/>
      <c r="AH2618"/>
      <c r="AI2618"/>
      <c r="AJ2618"/>
      <c r="AK2618"/>
      <c r="AL2618"/>
      <c r="AM2618"/>
      <c r="AN2618"/>
      <c r="AO2618"/>
      <c r="AP2618"/>
    </row>
    <row r="2619" spans="1:42" s="94" customFormat="1">
      <c r="A2619"/>
      <c r="B2619"/>
      <c r="C2619"/>
      <c r="D2619" s="93"/>
      <c r="E2619" s="95"/>
      <c r="F2619" s="95"/>
      <c r="H2619" s="125"/>
      <c r="J2619" s="93"/>
      <c r="K2619" s="93"/>
      <c r="L2619"/>
      <c r="M2619"/>
      <c r="N2619"/>
      <c r="O2619"/>
      <c r="P2619"/>
      <c r="Q2619"/>
      <c r="R2619"/>
      <c r="S2619"/>
      <c r="T2619"/>
      <c r="U2619"/>
      <c r="V2619"/>
      <c r="W2619"/>
      <c r="X2619"/>
      <c r="Y2619"/>
      <c r="Z2619"/>
      <c r="AA2619"/>
      <c r="AB2619"/>
      <c r="AC2619"/>
      <c r="AD2619"/>
      <c r="AE2619"/>
      <c r="AF2619"/>
      <c r="AG2619"/>
      <c r="AH2619"/>
      <c r="AI2619"/>
      <c r="AJ2619"/>
      <c r="AK2619"/>
      <c r="AL2619"/>
      <c r="AM2619"/>
      <c r="AN2619"/>
      <c r="AO2619"/>
      <c r="AP2619"/>
    </row>
    <row r="2620" spans="1:42" s="94" customFormat="1">
      <c r="A2620"/>
      <c r="B2620"/>
      <c r="C2620"/>
      <c r="D2620" s="93"/>
      <c r="E2620" s="95"/>
      <c r="F2620" s="95"/>
      <c r="H2620" s="125"/>
      <c r="J2620" s="93"/>
      <c r="K2620" s="93"/>
      <c r="L2620"/>
      <c r="M2620"/>
      <c r="N2620"/>
      <c r="O2620"/>
      <c r="P2620"/>
      <c r="Q2620"/>
      <c r="R2620"/>
      <c r="S2620"/>
      <c r="T2620"/>
      <c r="U2620"/>
      <c r="V2620"/>
      <c r="W2620"/>
      <c r="X2620"/>
      <c r="Y2620"/>
      <c r="Z2620"/>
      <c r="AA2620"/>
      <c r="AB2620"/>
      <c r="AC2620"/>
      <c r="AD2620"/>
      <c r="AE2620"/>
      <c r="AF2620"/>
      <c r="AG2620"/>
      <c r="AH2620"/>
      <c r="AI2620"/>
      <c r="AJ2620"/>
      <c r="AK2620"/>
      <c r="AL2620"/>
      <c r="AM2620"/>
      <c r="AN2620"/>
      <c r="AO2620"/>
      <c r="AP2620"/>
    </row>
    <row r="2621" spans="1:42" s="94" customFormat="1">
      <c r="A2621"/>
      <c r="B2621"/>
      <c r="C2621"/>
      <c r="D2621" s="93"/>
      <c r="E2621" s="95"/>
      <c r="F2621" s="95"/>
      <c r="H2621" s="125"/>
      <c r="J2621" s="93"/>
      <c r="K2621" s="93"/>
      <c r="L2621"/>
      <c r="M2621"/>
      <c r="N2621"/>
      <c r="O2621"/>
      <c r="P2621"/>
      <c r="Q2621"/>
      <c r="R2621"/>
      <c r="S2621"/>
      <c r="T2621"/>
      <c r="U2621"/>
      <c r="V2621"/>
      <c r="W2621"/>
      <c r="X2621"/>
      <c r="Y2621"/>
      <c r="Z2621"/>
      <c r="AA2621"/>
      <c r="AB2621"/>
      <c r="AC2621"/>
      <c r="AD2621"/>
      <c r="AE2621"/>
      <c r="AF2621"/>
      <c r="AG2621"/>
      <c r="AH2621"/>
      <c r="AI2621"/>
      <c r="AJ2621"/>
      <c r="AK2621"/>
      <c r="AL2621"/>
      <c r="AM2621"/>
      <c r="AN2621"/>
      <c r="AO2621"/>
      <c r="AP2621"/>
    </row>
    <row r="2622" spans="1:42" s="94" customFormat="1">
      <c r="A2622"/>
      <c r="B2622"/>
      <c r="C2622"/>
      <c r="D2622" s="93"/>
      <c r="E2622" s="95"/>
      <c r="F2622" s="95"/>
      <c r="H2622" s="125"/>
      <c r="J2622" s="93"/>
      <c r="K2622" s="93"/>
      <c r="L2622"/>
      <c r="M2622"/>
      <c r="N2622"/>
      <c r="O2622"/>
      <c r="P2622"/>
      <c r="Q2622"/>
      <c r="R2622"/>
      <c r="S2622"/>
      <c r="T2622"/>
      <c r="U2622"/>
      <c r="V2622"/>
      <c r="W2622"/>
      <c r="X2622"/>
      <c r="Y2622"/>
      <c r="Z2622"/>
      <c r="AA2622"/>
      <c r="AB2622"/>
      <c r="AC2622"/>
      <c r="AD2622"/>
      <c r="AE2622"/>
      <c r="AF2622"/>
      <c r="AG2622"/>
      <c r="AH2622"/>
      <c r="AI2622"/>
      <c r="AJ2622"/>
      <c r="AK2622"/>
      <c r="AL2622"/>
      <c r="AM2622"/>
      <c r="AN2622"/>
      <c r="AO2622"/>
      <c r="AP2622"/>
    </row>
    <row r="2623" spans="1:42" s="94" customFormat="1">
      <c r="A2623"/>
      <c r="B2623"/>
      <c r="C2623"/>
      <c r="D2623" s="93"/>
      <c r="E2623" s="95"/>
      <c r="F2623" s="95"/>
      <c r="H2623" s="125"/>
      <c r="J2623" s="93"/>
      <c r="K2623" s="93"/>
      <c r="L2623"/>
      <c r="M2623"/>
      <c r="N2623"/>
      <c r="O2623"/>
      <c r="P2623"/>
      <c r="Q2623"/>
      <c r="R2623"/>
      <c r="S2623"/>
      <c r="T2623"/>
      <c r="U2623"/>
      <c r="V2623"/>
      <c r="W2623"/>
      <c r="X2623"/>
      <c r="Y2623"/>
      <c r="Z2623"/>
      <c r="AA2623"/>
      <c r="AB2623"/>
      <c r="AC2623"/>
      <c r="AD2623"/>
      <c r="AE2623"/>
      <c r="AF2623"/>
      <c r="AG2623"/>
      <c r="AH2623"/>
      <c r="AI2623"/>
      <c r="AJ2623"/>
      <c r="AK2623"/>
      <c r="AL2623"/>
      <c r="AM2623"/>
      <c r="AN2623"/>
      <c r="AO2623"/>
      <c r="AP2623"/>
    </row>
    <row r="2624" spans="1:42" s="94" customFormat="1">
      <c r="A2624"/>
      <c r="B2624"/>
      <c r="C2624"/>
      <c r="D2624" s="93"/>
      <c r="E2624" s="95"/>
      <c r="F2624" s="95"/>
      <c r="H2624" s="125"/>
      <c r="J2624" s="93"/>
      <c r="K2624" s="93"/>
      <c r="L2624"/>
      <c r="M2624"/>
      <c r="N2624"/>
      <c r="O2624"/>
      <c r="P2624"/>
      <c r="Q2624"/>
      <c r="R2624"/>
      <c r="S2624"/>
      <c r="T2624"/>
      <c r="U2624"/>
      <c r="V2624"/>
      <c r="W2624"/>
      <c r="X2624"/>
      <c r="Y2624"/>
      <c r="Z2624"/>
      <c r="AA2624"/>
      <c r="AB2624"/>
      <c r="AC2624"/>
      <c r="AD2624"/>
      <c r="AE2624"/>
      <c r="AF2624"/>
      <c r="AG2624"/>
      <c r="AH2624"/>
      <c r="AI2624"/>
      <c r="AJ2624"/>
      <c r="AK2624"/>
      <c r="AL2624"/>
      <c r="AM2624"/>
      <c r="AN2624"/>
      <c r="AO2624"/>
      <c r="AP2624"/>
    </row>
    <row r="2625" spans="1:42" s="94" customFormat="1">
      <c r="A2625"/>
      <c r="B2625"/>
      <c r="C2625"/>
      <c r="D2625" s="93"/>
      <c r="E2625" s="95"/>
      <c r="F2625" s="95"/>
      <c r="H2625" s="125"/>
      <c r="J2625" s="93"/>
      <c r="K2625" s="93"/>
      <c r="L2625"/>
      <c r="M2625"/>
      <c r="N2625"/>
      <c r="O2625"/>
      <c r="P2625"/>
      <c r="Q2625"/>
      <c r="R2625"/>
      <c r="S2625"/>
      <c r="T2625"/>
      <c r="U2625"/>
      <c r="V2625"/>
      <c r="W2625"/>
      <c r="X2625"/>
      <c r="Y2625"/>
      <c r="Z2625"/>
      <c r="AA2625"/>
      <c r="AB2625"/>
      <c r="AC2625"/>
      <c r="AD2625"/>
      <c r="AE2625"/>
      <c r="AF2625"/>
      <c r="AG2625"/>
      <c r="AH2625"/>
      <c r="AI2625"/>
      <c r="AJ2625"/>
      <c r="AK2625"/>
      <c r="AL2625"/>
      <c r="AM2625"/>
      <c r="AN2625"/>
      <c r="AO2625"/>
      <c r="AP2625"/>
    </row>
    <row r="2626" spans="1:42" s="94" customFormat="1">
      <c r="A2626"/>
      <c r="B2626"/>
      <c r="C2626"/>
      <c r="D2626" s="93"/>
      <c r="E2626" s="95"/>
      <c r="F2626" s="95"/>
      <c r="H2626" s="125"/>
      <c r="J2626" s="93"/>
      <c r="K2626" s="93"/>
      <c r="L2626"/>
      <c r="M2626"/>
      <c r="N2626"/>
      <c r="O2626"/>
      <c r="P2626"/>
      <c r="Q2626"/>
      <c r="R2626"/>
      <c r="S2626"/>
      <c r="T2626"/>
      <c r="U2626"/>
      <c r="V2626"/>
      <c r="W2626"/>
      <c r="X2626"/>
      <c r="Y2626"/>
      <c r="Z2626"/>
      <c r="AA2626"/>
      <c r="AB2626"/>
      <c r="AC2626"/>
      <c r="AD2626"/>
      <c r="AE2626"/>
      <c r="AF2626"/>
      <c r="AG2626"/>
      <c r="AH2626"/>
      <c r="AI2626"/>
      <c r="AJ2626"/>
      <c r="AK2626"/>
      <c r="AL2626"/>
      <c r="AM2626"/>
      <c r="AN2626"/>
      <c r="AO2626"/>
      <c r="AP2626"/>
    </row>
    <row r="2627" spans="1:42" s="94" customFormat="1">
      <c r="A2627"/>
      <c r="B2627"/>
      <c r="C2627"/>
      <c r="D2627" s="93"/>
      <c r="E2627" s="95"/>
      <c r="F2627" s="95"/>
      <c r="H2627" s="125"/>
      <c r="J2627" s="93"/>
      <c r="K2627" s="93"/>
      <c r="L2627"/>
      <c r="M2627"/>
      <c r="N2627"/>
      <c r="O2627"/>
      <c r="P2627"/>
      <c r="Q2627"/>
      <c r="R2627"/>
      <c r="S2627"/>
      <c r="T2627"/>
      <c r="U2627"/>
      <c r="V2627"/>
      <c r="W2627"/>
      <c r="X2627"/>
      <c r="Y2627"/>
      <c r="Z2627"/>
      <c r="AA2627"/>
      <c r="AB2627"/>
      <c r="AC2627"/>
      <c r="AD2627"/>
      <c r="AE2627"/>
      <c r="AF2627"/>
      <c r="AG2627"/>
      <c r="AH2627"/>
      <c r="AI2627"/>
      <c r="AJ2627"/>
      <c r="AK2627"/>
      <c r="AL2627"/>
      <c r="AM2627"/>
      <c r="AN2627"/>
      <c r="AO2627"/>
      <c r="AP2627"/>
    </row>
    <row r="2628" spans="1:42" s="94" customFormat="1">
      <c r="A2628"/>
      <c r="B2628"/>
      <c r="C2628"/>
      <c r="D2628" s="93"/>
      <c r="E2628" s="95"/>
      <c r="F2628" s="95"/>
      <c r="H2628" s="125"/>
      <c r="J2628" s="93"/>
      <c r="K2628" s="93"/>
      <c r="L2628"/>
      <c r="M2628"/>
      <c r="N2628"/>
      <c r="O2628"/>
      <c r="P2628"/>
      <c r="Q2628"/>
      <c r="R2628"/>
      <c r="S2628"/>
      <c r="T2628"/>
      <c r="U2628"/>
      <c r="V2628"/>
      <c r="W2628"/>
      <c r="X2628"/>
      <c r="Y2628"/>
      <c r="Z2628"/>
      <c r="AA2628"/>
      <c r="AB2628"/>
      <c r="AC2628"/>
      <c r="AD2628"/>
      <c r="AE2628"/>
      <c r="AF2628"/>
      <c r="AG2628"/>
      <c r="AH2628"/>
      <c r="AI2628"/>
      <c r="AJ2628"/>
      <c r="AK2628"/>
      <c r="AL2628"/>
      <c r="AM2628"/>
      <c r="AN2628"/>
      <c r="AO2628"/>
      <c r="AP2628"/>
    </row>
    <row r="2629" spans="1:42" s="94" customFormat="1">
      <c r="A2629"/>
      <c r="B2629"/>
      <c r="C2629"/>
      <c r="D2629" s="93"/>
      <c r="E2629" s="95"/>
      <c r="F2629" s="95"/>
      <c r="H2629" s="125"/>
      <c r="J2629" s="93"/>
      <c r="K2629" s="93"/>
      <c r="L2629"/>
      <c r="M2629"/>
      <c r="N2629"/>
      <c r="O2629"/>
      <c r="P2629"/>
      <c r="Q2629"/>
      <c r="R2629"/>
      <c r="S2629"/>
      <c r="T2629"/>
      <c r="U2629"/>
      <c r="V2629"/>
      <c r="W2629"/>
      <c r="X2629"/>
      <c r="Y2629"/>
      <c r="Z2629"/>
      <c r="AA2629"/>
      <c r="AB2629"/>
      <c r="AC2629"/>
      <c r="AD2629"/>
      <c r="AE2629"/>
      <c r="AF2629"/>
      <c r="AG2629"/>
      <c r="AH2629"/>
      <c r="AI2629"/>
      <c r="AJ2629"/>
      <c r="AK2629"/>
      <c r="AL2629"/>
      <c r="AM2629"/>
      <c r="AN2629"/>
      <c r="AO2629"/>
      <c r="AP2629"/>
    </row>
    <row r="2630" spans="1:42" s="94" customFormat="1">
      <c r="A2630"/>
      <c r="B2630"/>
      <c r="C2630"/>
      <c r="D2630" s="93"/>
      <c r="E2630" s="95"/>
      <c r="F2630" s="95"/>
      <c r="H2630" s="125"/>
      <c r="J2630" s="93"/>
      <c r="K2630" s="93"/>
      <c r="L2630"/>
      <c r="M2630"/>
      <c r="N2630"/>
      <c r="O2630"/>
      <c r="P2630"/>
      <c r="Q2630"/>
      <c r="R2630"/>
      <c r="S2630"/>
      <c r="T2630"/>
      <c r="U2630"/>
      <c r="V2630"/>
      <c r="W2630"/>
      <c r="X2630"/>
      <c r="Y2630"/>
      <c r="Z2630"/>
      <c r="AA2630"/>
      <c r="AB2630"/>
      <c r="AC2630"/>
      <c r="AD2630"/>
      <c r="AE2630"/>
      <c r="AF2630"/>
      <c r="AG2630"/>
      <c r="AH2630"/>
      <c r="AI2630"/>
      <c r="AJ2630"/>
      <c r="AK2630"/>
      <c r="AL2630"/>
      <c r="AM2630"/>
      <c r="AN2630"/>
      <c r="AO2630"/>
      <c r="AP2630"/>
    </row>
    <row r="2631" spans="1:42" s="94" customFormat="1">
      <c r="A2631"/>
      <c r="B2631"/>
      <c r="C2631"/>
      <c r="D2631" s="93"/>
      <c r="E2631" s="95"/>
      <c r="F2631" s="95"/>
      <c r="H2631" s="125"/>
      <c r="J2631" s="93"/>
      <c r="K2631" s="93"/>
      <c r="L2631"/>
      <c r="M2631"/>
      <c r="N2631"/>
      <c r="O2631"/>
      <c r="P2631"/>
      <c r="Q2631"/>
      <c r="R2631"/>
      <c r="S2631"/>
      <c r="T2631"/>
      <c r="U2631"/>
      <c r="V2631"/>
      <c r="W2631"/>
      <c r="X2631"/>
      <c r="Y2631"/>
      <c r="Z2631"/>
      <c r="AA2631"/>
      <c r="AB2631"/>
      <c r="AC2631"/>
      <c r="AD2631"/>
      <c r="AE2631"/>
      <c r="AF2631"/>
      <c r="AG2631"/>
      <c r="AH2631"/>
      <c r="AI2631"/>
      <c r="AJ2631"/>
      <c r="AK2631"/>
      <c r="AL2631"/>
      <c r="AM2631"/>
      <c r="AN2631"/>
      <c r="AO2631"/>
      <c r="AP2631"/>
    </row>
    <row r="2632" spans="1:42" s="94" customFormat="1">
      <c r="A2632"/>
      <c r="B2632"/>
      <c r="C2632"/>
      <c r="D2632" s="93"/>
      <c r="E2632" s="95"/>
      <c r="F2632" s="95"/>
      <c r="H2632" s="125"/>
      <c r="J2632" s="93"/>
      <c r="K2632" s="93"/>
      <c r="L2632"/>
      <c r="M2632"/>
      <c r="N2632"/>
      <c r="O2632"/>
      <c r="P2632"/>
      <c r="Q2632"/>
      <c r="R2632"/>
      <c r="S2632"/>
      <c r="T2632"/>
      <c r="U2632"/>
      <c r="V2632"/>
      <c r="W2632"/>
      <c r="X2632"/>
      <c r="Y2632"/>
      <c r="Z2632"/>
      <c r="AA2632"/>
      <c r="AB2632"/>
      <c r="AC2632"/>
      <c r="AD2632"/>
      <c r="AE2632"/>
      <c r="AF2632"/>
      <c r="AG2632"/>
      <c r="AH2632"/>
      <c r="AI2632"/>
      <c r="AJ2632"/>
      <c r="AK2632"/>
      <c r="AL2632"/>
      <c r="AM2632"/>
      <c r="AN2632"/>
      <c r="AO2632"/>
      <c r="AP2632"/>
    </row>
    <row r="2633" spans="1:42" s="94" customFormat="1">
      <c r="A2633"/>
      <c r="B2633"/>
      <c r="C2633"/>
      <c r="D2633" s="93"/>
      <c r="E2633" s="95"/>
      <c r="F2633" s="95"/>
      <c r="H2633" s="125"/>
      <c r="J2633" s="93"/>
      <c r="K2633" s="93"/>
      <c r="L2633"/>
      <c r="M2633"/>
      <c r="N2633"/>
      <c r="O2633"/>
      <c r="P2633"/>
      <c r="Q2633"/>
      <c r="R2633"/>
      <c r="S2633"/>
      <c r="T2633"/>
      <c r="U2633"/>
      <c r="V2633"/>
      <c r="W2633"/>
      <c r="X2633"/>
      <c r="Y2633"/>
      <c r="Z2633"/>
      <c r="AA2633"/>
      <c r="AB2633"/>
      <c r="AC2633"/>
      <c r="AD2633"/>
      <c r="AE2633"/>
      <c r="AF2633"/>
      <c r="AG2633"/>
      <c r="AH2633"/>
      <c r="AI2633"/>
      <c r="AJ2633"/>
      <c r="AK2633"/>
      <c r="AL2633"/>
      <c r="AM2633"/>
      <c r="AN2633"/>
      <c r="AO2633"/>
      <c r="AP2633"/>
    </row>
    <row r="2634" spans="1:42" s="94" customFormat="1">
      <c r="A2634"/>
      <c r="B2634"/>
      <c r="C2634"/>
      <c r="D2634" s="93"/>
      <c r="E2634" s="95"/>
      <c r="F2634" s="95"/>
      <c r="H2634" s="125"/>
      <c r="J2634" s="93"/>
      <c r="K2634" s="93"/>
      <c r="L2634"/>
      <c r="M2634"/>
      <c r="N2634"/>
      <c r="O2634"/>
      <c r="P2634"/>
      <c r="Q2634"/>
      <c r="R2634"/>
      <c r="S2634"/>
      <c r="T2634"/>
      <c r="U2634"/>
      <c r="V2634"/>
      <c r="W2634"/>
      <c r="X2634"/>
      <c r="Y2634"/>
      <c r="Z2634"/>
      <c r="AA2634"/>
      <c r="AB2634"/>
      <c r="AC2634"/>
      <c r="AD2634"/>
      <c r="AE2634"/>
      <c r="AF2634"/>
      <c r="AG2634"/>
      <c r="AH2634"/>
      <c r="AI2634"/>
      <c r="AJ2634"/>
      <c r="AK2634"/>
      <c r="AL2634"/>
      <c r="AM2634"/>
      <c r="AN2634"/>
      <c r="AO2634"/>
      <c r="AP2634"/>
    </row>
    <row r="2635" spans="1:42" s="94" customFormat="1">
      <c r="A2635"/>
      <c r="B2635"/>
      <c r="C2635"/>
      <c r="D2635" s="93"/>
      <c r="E2635" s="95"/>
      <c r="F2635" s="95"/>
      <c r="H2635" s="125"/>
      <c r="J2635" s="93"/>
      <c r="K2635" s="93"/>
      <c r="L2635"/>
      <c r="M2635"/>
      <c r="N2635"/>
      <c r="O2635"/>
      <c r="P2635"/>
      <c r="Q2635"/>
      <c r="R2635"/>
      <c r="S2635"/>
      <c r="T2635"/>
      <c r="U2635"/>
      <c r="V2635"/>
      <c r="W2635"/>
      <c r="X2635"/>
      <c r="Y2635"/>
      <c r="Z2635"/>
      <c r="AA2635"/>
      <c r="AB2635"/>
      <c r="AC2635"/>
      <c r="AD2635"/>
      <c r="AE2635"/>
      <c r="AF2635"/>
      <c r="AG2635"/>
      <c r="AH2635"/>
      <c r="AI2635"/>
      <c r="AJ2635"/>
      <c r="AK2635"/>
      <c r="AL2635"/>
      <c r="AM2635"/>
      <c r="AN2635"/>
      <c r="AO2635"/>
      <c r="AP2635"/>
    </row>
    <row r="2636" spans="1:42" s="94" customFormat="1">
      <c r="A2636"/>
      <c r="B2636"/>
      <c r="C2636"/>
      <c r="D2636" s="93"/>
      <c r="E2636" s="95"/>
      <c r="F2636" s="95"/>
      <c r="H2636" s="125"/>
      <c r="J2636" s="93"/>
      <c r="K2636" s="93"/>
      <c r="L2636"/>
      <c r="M2636"/>
      <c r="N2636"/>
      <c r="O2636"/>
      <c r="P2636"/>
      <c r="Q2636"/>
      <c r="R2636"/>
      <c r="S2636"/>
      <c r="T2636"/>
      <c r="U2636"/>
      <c r="V2636"/>
      <c r="W2636"/>
      <c r="X2636"/>
      <c r="Y2636"/>
      <c r="Z2636"/>
      <c r="AA2636"/>
      <c r="AB2636"/>
      <c r="AC2636"/>
      <c r="AD2636"/>
      <c r="AE2636"/>
      <c r="AF2636"/>
      <c r="AG2636"/>
      <c r="AH2636"/>
      <c r="AI2636"/>
      <c r="AJ2636"/>
      <c r="AK2636"/>
      <c r="AL2636"/>
      <c r="AM2636"/>
      <c r="AN2636"/>
      <c r="AO2636"/>
      <c r="AP2636"/>
    </row>
    <row r="2637" spans="1:42" s="94" customFormat="1">
      <c r="A2637"/>
      <c r="B2637"/>
      <c r="C2637"/>
      <c r="D2637" s="93"/>
      <c r="E2637" s="95"/>
      <c r="F2637" s="95"/>
      <c r="H2637" s="125"/>
      <c r="J2637" s="93"/>
      <c r="K2637" s="93"/>
      <c r="L2637"/>
      <c r="M2637"/>
      <c r="N2637"/>
      <c r="O2637"/>
      <c r="P2637"/>
      <c r="Q2637"/>
      <c r="R2637"/>
      <c r="S2637"/>
      <c r="T2637"/>
      <c r="U2637"/>
      <c r="V2637"/>
      <c r="W2637"/>
      <c r="X2637"/>
      <c r="Y2637"/>
      <c r="Z2637"/>
      <c r="AA2637"/>
      <c r="AB2637"/>
      <c r="AC2637"/>
      <c r="AD2637"/>
      <c r="AE2637"/>
      <c r="AF2637"/>
      <c r="AG2637"/>
      <c r="AH2637"/>
      <c r="AI2637"/>
      <c r="AJ2637"/>
      <c r="AK2637"/>
      <c r="AL2637"/>
      <c r="AM2637"/>
      <c r="AN2637"/>
      <c r="AO2637"/>
      <c r="AP2637"/>
    </row>
    <row r="2638" spans="1:42" s="94" customFormat="1">
      <c r="A2638"/>
      <c r="B2638"/>
      <c r="C2638"/>
      <c r="D2638" s="93"/>
      <c r="E2638" s="95"/>
      <c r="F2638" s="95"/>
      <c r="H2638" s="125"/>
      <c r="J2638" s="93"/>
      <c r="K2638" s="93"/>
      <c r="L2638"/>
      <c r="M2638"/>
      <c r="N2638"/>
      <c r="O2638"/>
      <c r="P2638"/>
      <c r="Q2638"/>
      <c r="R2638"/>
      <c r="S2638"/>
      <c r="T2638"/>
      <c r="U2638"/>
      <c r="V2638"/>
      <c r="W2638"/>
      <c r="X2638"/>
      <c r="Y2638"/>
      <c r="Z2638"/>
      <c r="AA2638"/>
      <c r="AB2638"/>
      <c r="AC2638"/>
      <c r="AD2638"/>
      <c r="AE2638"/>
      <c r="AF2638"/>
      <c r="AG2638"/>
      <c r="AH2638"/>
      <c r="AI2638"/>
      <c r="AJ2638"/>
      <c r="AK2638"/>
      <c r="AL2638"/>
      <c r="AM2638"/>
      <c r="AN2638"/>
      <c r="AO2638"/>
      <c r="AP2638"/>
    </row>
    <row r="2639" spans="1:42" s="94" customFormat="1">
      <c r="A2639"/>
      <c r="B2639"/>
      <c r="C2639"/>
      <c r="D2639" s="93"/>
      <c r="E2639" s="95"/>
      <c r="F2639" s="95"/>
      <c r="H2639" s="125"/>
      <c r="J2639" s="93"/>
      <c r="K2639" s="93"/>
      <c r="L2639"/>
      <c r="M2639"/>
      <c r="N2639"/>
      <c r="O2639"/>
      <c r="P2639"/>
      <c r="Q2639"/>
      <c r="R2639"/>
      <c r="S2639"/>
      <c r="T2639"/>
      <c r="U2639"/>
      <c r="V2639"/>
      <c r="W2639"/>
      <c r="X2639"/>
      <c r="Y2639"/>
      <c r="Z2639"/>
      <c r="AA2639"/>
      <c r="AB2639"/>
      <c r="AC2639"/>
      <c r="AD2639"/>
      <c r="AE2639"/>
      <c r="AF2639"/>
      <c r="AG2639"/>
      <c r="AH2639"/>
      <c r="AI2639"/>
      <c r="AJ2639"/>
      <c r="AK2639"/>
      <c r="AL2639"/>
      <c r="AM2639"/>
      <c r="AN2639"/>
      <c r="AO2639"/>
      <c r="AP2639"/>
    </row>
    <row r="2640" spans="1:42" s="94" customFormat="1">
      <c r="A2640"/>
      <c r="B2640"/>
      <c r="C2640"/>
      <c r="D2640" s="93"/>
      <c r="E2640" s="95"/>
      <c r="F2640" s="95"/>
      <c r="H2640" s="125"/>
      <c r="J2640" s="93"/>
      <c r="K2640" s="93"/>
      <c r="L2640"/>
      <c r="M2640"/>
      <c r="N2640"/>
      <c r="O2640"/>
      <c r="P2640"/>
      <c r="Q2640"/>
      <c r="R2640"/>
      <c r="S2640"/>
      <c r="T2640"/>
      <c r="U2640"/>
      <c r="V2640"/>
      <c r="W2640"/>
      <c r="X2640"/>
      <c r="Y2640"/>
      <c r="Z2640"/>
      <c r="AA2640"/>
      <c r="AB2640"/>
      <c r="AC2640"/>
      <c r="AD2640"/>
      <c r="AE2640"/>
      <c r="AF2640"/>
      <c r="AG2640"/>
      <c r="AH2640"/>
      <c r="AI2640"/>
      <c r="AJ2640"/>
      <c r="AK2640"/>
      <c r="AL2640"/>
      <c r="AM2640"/>
      <c r="AN2640"/>
      <c r="AO2640"/>
      <c r="AP2640"/>
    </row>
    <row r="2641" spans="1:42" s="94" customFormat="1">
      <c r="A2641"/>
      <c r="B2641"/>
      <c r="C2641"/>
      <c r="D2641" s="93"/>
      <c r="E2641" s="95"/>
      <c r="F2641" s="95"/>
      <c r="H2641" s="125"/>
      <c r="J2641" s="93"/>
      <c r="K2641" s="93"/>
      <c r="L2641"/>
      <c r="M2641"/>
      <c r="N2641"/>
      <c r="O2641"/>
      <c r="P2641"/>
      <c r="Q2641"/>
      <c r="R2641"/>
      <c r="S2641"/>
      <c r="T2641"/>
      <c r="U2641"/>
      <c r="V2641"/>
      <c r="W2641"/>
      <c r="X2641"/>
      <c r="Y2641"/>
      <c r="Z2641"/>
      <c r="AA2641"/>
      <c r="AB2641"/>
      <c r="AC2641"/>
      <c r="AD2641"/>
      <c r="AE2641"/>
      <c r="AF2641"/>
      <c r="AG2641"/>
      <c r="AH2641"/>
      <c r="AI2641"/>
      <c r="AJ2641"/>
      <c r="AK2641"/>
      <c r="AL2641"/>
      <c r="AM2641"/>
      <c r="AN2641"/>
      <c r="AO2641"/>
      <c r="AP2641"/>
    </row>
    <row r="2642" spans="1:42" s="94" customFormat="1">
      <c r="A2642"/>
      <c r="B2642"/>
      <c r="C2642"/>
      <c r="D2642" s="93"/>
      <c r="E2642" s="95"/>
      <c r="F2642" s="95"/>
      <c r="H2642" s="125"/>
      <c r="J2642" s="93"/>
      <c r="K2642" s="93"/>
      <c r="L2642"/>
      <c r="M2642"/>
      <c r="N2642"/>
      <c r="O2642"/>
      <c r="P2642"/>
      <c r="Q2642"/>
      <c r="R2642"/>
      <c r="S2642"/>
      <c r="T2642"/>
      <c r="U2642"/>
      <c r="V2642"/>
      <c r="W2642"/>
      <c r="X2642"/>
      <c r="Y2642"/>
      <c r="Z2642"/>
      <c r="AA2642"/>
      <c r="AB2642"/>
      <c r="AC2642"/>
      <c r="AD2642"/>
      <c r="AE2642"/>
      <c r="AF2642"/>
      <c r="AG2642"/>
      <c r="AH2642"/>
      <c r="AI2642"/>
      <c r="AJ2642"/>
      <c r="AK2642"/>
      <c r="AL2642"/>
      <c r="AM2642"/>
      <c r="AN2642"/>
      <c r="AO2642"/>
      <c r="AP2642"/>
    </row>
    <row r="2643" spans="1:42" s="94" customFormat="1">
      <c r="A2643"/>
      <c r="B2643"/>
      <c r="C2643"/>
      <c r="D2643" s="93"/>
      <c r="E2643" s="95"/>
      <c r="F2643" s="95"/>
      <c r="H2643" s="125"/>
      <c r="J2643" s="93"/>
      <c r="K2643" s="93"/>
      <c r="L2643"/>
      <c r="M2643"/>
      <c r="N2643"/>
      <c r="O2643"/>
      <c r="P2643"/>
      <c r="Q2643"/>
      <c r="R2643"/>
      <c r="S2643"/>
      <c r="T2643"/>
      <c r="U2643"/>
      <c r="V2643"/>
      <c r="W2643"/>
      <c r="X2643"/>
      <c r="Y2643"/>
      <c r="Z2643"/>
      <c r="AA2643"/>
      <c r="AB2643"/>
      <c r="AC2643"/>
      <c r="AD2643"/>
      <c r="AE2643"/>
      <c r="AF2643"/>
      <c r="AG2643"/>
      <c r="AH2643"/>
      <c r="AI2643"/>
      <c r="AJ2643"/>
      <c r="AK2643"/>
      <c r="AL2643"/>
      <c r="AM2643"/>
      <c r="AN2643"/>
      <c r="AO2643"/>
      <c r="AP2643"/>
    </row>
    <row r="2644" spans="1:42" s="94" customFormat="1">
      <c r="A2644"/>
      <c r="B2644"/>
      <c r="C2644"/>
      <c r="D2644" s="93"/>
      <c r="E2644" s="95"/>
      <c r="F2644" s="95"/>
      <c r="H2644" s="125"/>
      <c r="J2644" s="93"/>
      <c r="K2644" s="93"/>
      <c r="L2644"/>
      <c r="M2644"/>
      <c r="N2644"/>
      <c r="O2644"/>
      <c r="P2644"/>
      <c r="Q2644"/>
      <c r="R2644"/>
      <c r="S2644"/>
      <c r="T2644"/>
      <c r="U2644"/>
      <c r="V2644"/>
      <c r="W2644"/>
      <c r="X2644"/>
      <c r="Y2644"/>
      <c r="Z2644"/>
      <c r="AA2644"/>
      <c r="AB2644"/>
      <c r="AC2644"/>
      <c r="AD2644"/>
      <c r="AE2644"/>
      <c r="AF2644"/>
      <c r="AG2644"/>
      <c r="AH2644"/>
      <c r="AI2644"/>
      <c r="AJ2644"/>
      <c r="AK2644"/>
      <c r="AL2644"/>
      <c r="AM2644"/>
      <c r="AN2644"/>
      <c r="AO2644"/>
      <c r="AP2644"/>
    </row>
    <row r="2645" spans="1:42" s="94" customFormat="1">
      <c r="A2645"/>
      <c r="B2645"/>
      <c r="C2645"/>
      <c r="D2645" s="93"/>
      <c r="E2645" s="95"/>
      <c r="F2645" s="95"/>
      <c r="H2645" s="125"/>
      <c r="J2645" s="93"/>
      <c r="K2645" s="93"/>
      <c r="L2645"/>
      <c r="M2645"/>
      <c r="N2645"/>
      <c r="O2645"/>
      <c r="P2645"/>
      <c r="Q2645"/>
      <c r="R2645"/>
      <c r="S2645"/>
      <c r="T2645"/>
      <c r="U2645"/>
      <c r="V2645"/>
      <c r="W2645"/>
      <c r="X2645"/>
      <c r="Y2645"/>
      <c r="Z2645"/>
      <c r="AA2645"/>
      <c r="AB2645"/>
      <c r="AC2645"/>
      <c r="AD2645"/>
      <c r="AE2645"/>
      <c r="AF2645"/>
      <c r="AG2645"/>
      <c r="AH2645"/>
      <c r="AI2645"/>
      <c r="AJ2645"/>
      <c r="AK2645"/>
      <c r="AL2645"/>
      <c r="AM2645"/>
      <c r="AN2645"/>
      <c r="AO2645"/>
      <c r="AP2645"/>
    </row>
    <row r="2646" spans="1:42" s="94" customFormat="1">
      <c r="A2646"/>
      <c r="B2646"/>
      <c r="C2646"/>
      <c r="D2646" s="93"/>
      <c r="E2646" s="95"/>
      <c r="F2646" s="95"/>
      <c r="H2646" s="125"/>
      <c r="J2646" s="93"/>
      <c r="K2646" s="93"/>
      <c r="L2646"/>
      <c r="M2646"/>
      <c r="N2646"/>
      <c r="O2646"/>
      <c r="P2646"/>
      <c r="Q2646"/>
      <c r="R2646"/>
      <c r="S2646"/>
      <c r="T2646"/>
      <c r="U2646"/>
      <c r="V2646"/>
      <c r="W2646"/>
      <c r="X2646"/>
      <c r="Y2646"/>
      <c r="Z2646"/>
      <c r="AA2646"/>
      <c r="AB2646"/>
      <c r="AC2646"/>
      <c r="AD2646"/>
      <c r="AE2646"/>
      <c r="AF2646"/>
      <c r="AG2646"/>
      <c r="AH2646"/>
      <c r="AI2646"/>
      <c r="AJ2646"/>
      <c r="AK2646"/>
      <c r="AL2646"/>
      <c r="AM2646"/>
      <c r="AN2646"/>
      <c r="AO2646"/>
      <c r="AP2646"/>
    </row>
    <row r="2647" spans="1:42" s="94" customFormat="1">
      <c r="A2647"/>
      <c r="B2647"/>
      <c r="C2647"/>
      <c r="D2647" s="93"/>
      <c r="E2647" s="95"/>
      <c r="F2647" s="95"/>
      <c r="H2647" s="125"/>
      <c r="J2647" s="93"/>
      <c r="K2647" s="93"/>
      <c r="L2647"/>
      <c r="M2647"/>
      <c r="N2647"/>
      <c r="O2647"/>
      <c r="P2647"/>
      <c r="Q2647"/>
      <c r="R2647"/>
      <c r="S2647"/>
      <c r="T2647"/>
      <c r="U2647"/>
      <c r="V2647"/>
      <c r="W2647"/>
      <c r="X2647"/>
      <c r="Y2647"/>
      <c r="Z2647"/>
      <c r="AA2647"/>
      <c r="AB2647"/>
      <c r="AC2647"/>
      <c r="AD2647"/>
      <c r="AE2647"/>
      <c r="AF2647"/>
      <c r="AG2647"/>
      <c r="AH2647"/>
      <c r="AI2647"/>
      <c r="AJ2647"/>
      <c r="AK2647"/>
      <c r="AL2647"/>
      <c r="AM2647"/>
      <c r="AN2647"/>
      <c r="AO2647"/>
      <c r="AP2647"/>
    </row>
    <row r="2648" spans="1:42" s="94" customFormat="1">
      <c r="A2648"/>
      <c r="B2648"/>
      <c r="C2648"/>
      <c r="D2648" s="93"/>
      <c r="E2648" s="95"/>
      <c r="F2648" s="95"/>
      <c r="H2648" s="125"/>
      <c r="J2648" s="93"/>
      <c r="K2648" s="93"/>
      <c r="L2648"/>
      <c r="M2648"/>
      <c r="N2648"/>
      <c r="O2648"/>
      <c r="P2648"/>
      <c r="Q2648"/>
      <c r="R2648"/>
      <c r="S2648"/>
      <c r="T2648"/>
      <c r="U2648"/>
      <c r="V2648"/>
      <c r="W2648"/>
      <c r="X2648"/>
      <c r="Y2648"/>
      <c r="Z2648"/>
      <c r="AA2648"/>
      <c r="AB2648"/>
      <c r="AC2648"/>
      <c r="AD2648"/>
      <c r="AE2648"/>
      <c r="AF2648"/>
      <c r="AG2648"/>
      <c r="AH2648"/>
      <c r="AI2648"/>
      <c r="AJ2648"/>
      <c r="AK2648"/>
      <c r="AL2648"/>
      <c r="AM2648"/>
      <c r="AN2648"/>
      <c r="AO2648"/>
      <c r="AP2648"/>
    </row>
    <row r="2649" spans="1:42" s="94" customFormat="1">
      <c r="A2649"/>
      <c r="B2649"/>
      <c r="C2649"/>
      <c r="D2649" s="93"/>
      <c r="E2649" s="95"/>
      <c r="F2649" s="95"/>
      <c r="H2649" s="125"/>
      <c r="J2649" s="93"/>
      <c r="K2649" s="93"/>
      <c r="L2649"/>
      <c r="M2649"/>
      <c r="N2649"/>
      <c r="O2649"/>
      <c r="P2649"/>
      <c r="Q2649"/>
      <c r="R2649"/>
      <c r="S2649"/>
      <c r="T2649"/>
      <c r="U2649"/>
      <c r="V2649"/>
      <c r="W2649"/>
      <c r="X2649"/>
      <c r="Y2649"/>
      <c r="Z2649"/>
      <c r="AA2649"/>
      <c r="AB2649"/>
      <c r="AC2649"/>
      <c r="AD2649"/>
      <c r="AE2649"/>
      <c r="AF2649"/>
      <c r="AG2649"/>
      <c r="AH2649"/>
      <c r="AI2649"/>
      <c r="AJ2649"/>
      <c r="AK2649"/>
      <c r="AL2649"/>
      <c r="AM2649"/>
      <c r="AN2649"/>
      <c r="AO2649"/>
      <c r="AP2649"/>
    </row>
    <row r="2650" spans="1:42" s="94" customFormat="1">
      <c r="A2650"/>
      <c r="B2650"/>
      <c r="C2650"/>
      <c r="D2650" s="93"/>
      <c r="E2650" s="95"/>
      <c r="F2650" s="95"/>
      <c r="H2650" s="125"/>
      <c r="J2650" s="93"/>
      <c r="K2650" s="93"/>
      <c r="L2650"/>
      <c r="M2650"/>
      <c r="N2650"/>
      <c r="O2650"/>
      <c r="P2650"/>
      <c r="Q2650"/>
      <c r="R2650"/>
      <c r="S2650"/>
      <c r="T2650"/>
      <c r="U2650"/>
      <c r="V2650"/>
      <c r="W2650"/>
      <c r="X2650"/>
      <c r="Y2650"/>
      <c r="Z2650"/>
      <c r="AA2650"/>
      <c r="AB2650"/>
      <c r="AC2650"/>
      <c r="AD2650"/>
      <c r="AE2650"/>
      <c r="AF2650"/>
      <c r="AG2650"/>
      <c r="AH2650"/>
      <c r="AI2650"/>
      <c r="AJ2650"/>
      <c r="AK2650"/>
      <c r="AL2650"/>
      <c r="AM2650"/>
      <c r="AN2650"/>
      <c r="AO2650"/>
      <c r="AP2650"/>
    </row>
    <row r="2651" spans="1:42" s="94" customFormat="1">
      <c r="A2651"/>
      <c r="B2651"/>
      <c r="C2651"/>
      <c r="D2651" s="93"/>
      <c r="E2651" s="95"/>
      <c r="F2651" s="95"/>
      <c r="H2651" s="125"/>
      <c r="J2651" s="93"/>
      <c r="K2651" s="93"/>
      <c r="L2651"/>
      <c r="M2651"/>
      <c r="N2651"/>
      <c r="O2651"/>
      <c r="P2651"/>
      <c r="Q2651"/>
      <c r="R2651"/>
      <c r="S2651"/>
      <c r="T2651"/>
      <c r="U2651"/>
      <c r="V2651"/>
      <c r="W2651"/>
      <c r="X2651"/>
      <c r="Y2651"/>
      <c r="Z2651"/>
      <c r="AA2651"/>
      <c r="AB2651"/>
      <c r="AC2651"/>
      <c r="AD2651"/>
      <c r="AE2651"/>
      <c r="AF2651"/>
      <c r="AG2651"/>
      <c r="AH2651"/>
      <c r="AI2651"/>
      <c r="AJ2651"/>
      <c r="AK2651"/>
      <c r="AL2651"/>
      <c r="AM2651"/>
      <c r="AN2651"/>
      <c r="AO2651"/>
      <c r="AP2651"/>
    </row>
    <row r="2652" spans="1:42" s="94" customFormat="1">
      <c r="A2652"/>
      <c r="B2652"/>
      <c r="C2652"/>
      <c r="D2652" s="93"/>
      <c r="E2652" s="95"/>
      <c r="F2652" s="95"/>
      <c r="H2652" s="125"/>
      <c r="J2652" s="93"/>
      <c r="K2652" s="93"/>
      <c r="L2652"/>
      <c r="M2652"/>
      <c r="N2652"/>
      <c r="O2652"/>
      <c r="P2652"/>
      <c r="Q2652"/>
      <c r="R2652"/>
      <c r="S2652"/>
      <c r="T2652"/>
      <c r="U2652"/>
      <c r="V2652"/>
      <c r="W2652"/>
      <c r="X2652"/>
      <c r="Y2652"/>
      <c r="Z2652"/>
      <c r="AA2652"/>
      <c r="AB2652"/>
      <c r="AC2652"/>
      <c r="AD2652"/>
      <c r="AE2652"/>
      <c r="AF2652"/>
      <c r="AG2652"/>
      <c r="AH2652"/>
      <c r="AI2652"/>
      <c r="AJ2652"/>
      <c r="AK2652"/>
      <c r="AL2652"/>
      <c r="AM2652"/>
      <c r="AN2652"/>
      <c r="AO2652"/>
      <c r="AP2652"/>
    </row>
    <row r="2653" spans="1:42" s="94" customFormat="1">
      <c r="A2653"/>
      <c r="B2653"/>
      <c r="C2653"/>
      <c r="D2653" s="93"/>
      <c r="E2653" s="95"/>
      <c r="F2653" s="95"/>
      <c r="H2653" s="125"/>
      <c r="J2653" s="93"/>
      <c r="K2653" s="93"/>
      <c r="L2653"/>
      <c r="M2653"/>
      <c r="N2653"/>
      <c r="O2653"/>
      <c r="P2653"/>
      <c r="Q2653"/>
      <c r="R2653"/>
      <c r="S2653"/>
      <c r="T2653"/>
      <c r="U2653"/>
      <c r="V2653"/>
      <c r="W2653"/>
      <c r="X2653"/>
      <c r="Y2653"/>
      <c r="Z2653"/>
      <c r="AA2653"/>
      <c r="AB2653"/>
      <c r="AC2653"/>
      <c r="AD2653"/>
      <c r="AE2653"/>
      <c r="AF2653"/>
      <c r="AG2653"/>
      <c r="AH2653"/>
      <c r="AI2653"/>
      <c r="AJ2653"/>
      <c r="AK2653"/>
      <c r="AL2653"/>
      <c r="AM2653"/>
      <c r="AN2653"/>
      <c r="AO2653"/>
      <c r="AP2653"/>
    </row>
    <row r="2654" spans="1:42" s="94" customFormat="1">
      <c r="A2654"/>
      <c r="B2654"/>
      <c r="C2654"/>
      <c r="D2654" s="93"/>
      <c r="E2654" s="95"/>
      <c r="F2654" s="95"/>
      <c r="H2654" s="125"/>
      <c r="J2654" s="93"/>
      <c r="K2654" s="93"/>
      <c r="L2654"/>
      <c r="M2654"/>
      <c r="N2654"/>
      <c r="O2654"/>
      <c r="P2654"/>
      <c r="Q2654"/>
      <c r="R2654"/>
      <c r="S2654"/>
      <c r="T2654"/>
      <c r="U2654"/>
      <c r="V2654"/>
      <c r="W2654"/>
      <c r="X2654"/>
      <c r="Y2654"/>
      <c r="Z2654"/>
      <c r="AA2654"/>
      <c r="AB2654"/>
      <c r="AC2654"/>
      <c r="AD2654"/>
      <c r="AE2654"/>
      <c r="AF2654"/>
      <c r="AG2654"/>
      <c r="AH2654"/>
      <c r="AI2654"/>
      <c r="AJ2654"/>
      <c r="AK2654"/>
      <c r="AL2654"/>
      <c r="AM2654"/>
      <c r="AN2654"/>
      <c r="AO2654"/>
      <c r="AP2654"/>
    </row>
    <row r="2655" spans="1:42" s="94" customFormat="1">
      <c r="A2655"/>
      <c r="B2655"/>
      <c r="C2655"/>
      <c r="D2655" s="93"/>
      <c r="E2655" s="95"/>
      <c r="F2655" s="95"/>
      <c r="H2655" s="125"/>
      <c r="J2655" s="93"/>
      <c r="K2655" s="93"/>
      <c r="L2655"/>
      <c r="M2655"/>
      <c r="N2655"/>
      <c r="O2655"/>
      <c r="P2655"/>
      <c r="Q2655"/>
      <c r="R2655"/>
      <c r="S2655"/>
      <c r="T2655"/>
      <c r="U2655"/>
      <c r="V2655"/>
      <c r="W2655"/>
      <c r="X2655"/>
      <c r="Y2655"/>
      <c r="Z2655"/>
      <c r="AA2655"/>
      <c r="AB2655"/>
      <c r="AC2655"/>
      <c r="AD2655"/>
      <c r="AE2655"/>
      <c r="AF2655"/>
      <c r="AG2655"/>
      <c r="AH2655"/>
      <c r="AI2655"/>
      <c r="AJ2655"/>
      <c r="AK2655"/>
      <c r="AL2655"/>
      <c r="AM2655"/>
      <c r="AN2655"/>
      <c r="AO2655"/>
      <c r="AP2655"/>
    </row>
    <row r="2656" spans="1:42" s="94" customFormat="1">
      <c r="A2656"/>
      <c r="B2656"/>
      <c r="C2656"/>
      <c r="D2656" s="93"/>
      <c r="E2656" s="95"/>
      <c r="F2656" s="95"/>
      <c r="H2656" s="125"/>
      <c r="J2656" s="93"/>
      <c r="K2656" s="93"/>
      <c r="L2656"/>
      <c r="M2656"/>
      <c r="N2656"/>
      <c r="O2656"/>
      <c r="P2656"/>
      <c r="Q2656"/>
      <c r="R2656"/>
      <c r="S2656"/>
      <c r="T2656"/>
      <c r="U2656"/>
      <c r="V2656"/>
      <c r="W2656"/>
      <c r="X2656"/>
      <c r="Y2656"/>
      <c r="Z2656"/>
      <c r="AA2656"/>
      <c r="AB2656"/>
      <c r="AC2656"/>
      <c r="AD2656"/>
      <c r="AE2656"/>
      <c r="AF2656"/>
      <c r="AG2656"/>
      <c r="AH2656"/>
      <c r="AI2656"/>
      <c r="AJ2656"/>
      <c r="AK2656"/>
      <c r="AL2656"/>
      <c r="AM2656"/>
      <c r="AN2656"/>
      <c r="AO2656"/>
      <c r="AP2656"/>
    </row>
    <row r="2657" spans="1:42" s="94" customFormat="1">
      <c r="A2657"/>
      <c r="B2657"/>
      <c r="C2657"/>
      <c r="D2657" s="93"/>
      <c r="E2657" s="95"/>
      <c r="F2657" s="95"/>
      <c r="H2657" s="125"/>
      <c r="J2657" s="93"/>
      <c r="K2657" s="93"/>
      <c r="L2657"/>
      <c r="M2657"/>
      <c r="N2657"/>
      <c r="O2657"/>
      <c r="P2657"/>
      <c r="Q2657"/>
      <c r="R2657"/>
      <c r="S2657"/>
      <c r="T2657"/>
      <c r="U2657"/>
      <c r="V2657"/>
      <c r="W2657"/>
      <c r="X2657"/>
      <c r="Y2657"/>
      <c r="Z2657"/>
      <c r="AA2657"/>
      <c r="AB2657"/>
      <c r="AC2657"/>
      <c r="AD2657"/>
      <c r="AE2657"/>
      <c r="AF2657"/>
      <c r="AG2657"/>
      <c r="AH2657"/>
      <c r="AI2657"/>
      <c r="AJ2657"/>
      <c r="AK2657"/>
      <c r="AL2657"/>
      <c r="AM2657"/>
      <c r="AN2657"/>
      <c r="AO2657"/>
      <c r="AP2657"/>
    </row>
    <row r="2658" spans="1:42" s="94" customFormat="1">
      <c r="A2658"/>
      <c r="B2658"/>
      <c r="C2658"/>
      <c r="D2658" s="93"/>
      <c r="E2658" s="95"/>
      <c r="F2658" s="95"/>
      <c r="H2658" s="125"/>
      <c r="J2658" s="93"/>
      <c r="K2658" s="93"/>
      <c r="L2658"/>
      <c r="M2658"/>
      <c r="N2658"/>
      <c r="O2658"/>
      <c r="P2658"/>
      <c r="Q2658"/>
      <c r="R2658"/>
      <c r="S2658"/>
      <c r="T2658"/>
      <c r="U2658"/>
      <c r="V2658"/>
      <c r="W2658"/>
      <c r="X2658"/>
      <c r="Y2658"/>
      <c r="Z2658"/>
      <c r="AA2658"/>
      <c r="AB2658"/>
      <c r="AC2658"/>
      <c r="AD2658"/>
      <c r="AE2658"/>
      <c r="AF2658"/>
      <c r="AG2658"/>
      <c r="AH2658"/>
      <c r="AI2658"/>
      <c r="AJ2658"/>
      <c r="AK2658"/>
      <c r="AL2658"/>
      <c r="AM2658"/>
      <c r="AN2658"/>
      <c r="AO2658"/>
      <c r="AP2658"/>
    </row>
    <row r="2659" spans="1:42" s="94" customFormat="1">
      <c r="A2659"/>
      <c r="B2659"/>
      <c r="C2659"/>
      <c r="D2659" s="93"/>
      <c r="E2659" s="95"/>
      <c r="F2659" s="95"/>
      <c r="H2659" s="125"/>
      <c r="J2659" s="93"/>
      <c r="K2659" s="93"/>
      <c r="L2659"/>
      <c r="M2659"/>
      <c r="N2659"/>
      <c r="O2659"/>
      <c r="P2659"/>
      <c r="Q2659"/>
      <c r="R2659"/>
      <c r="S2659"/>
      <c r="T2659"/>
      <c r="U2659"/>
      <c r="V2659"/>
      <c r="W2659"/>
      <c r="X2659"/>
      <c r="Y2659"/>
      <c r="Z2659"/>
      <c r="AA2659"/>
      <c r="AB2659"/>
      <c r="AC2659"/>
      <c r="AD2659"/>
      <c r="AE2659"/>
      <c r="AF2659"/>
      <c r="AG2659"/>
      <c r="AH2659"/>
      <c r="AI2659"/>
      <c r="AJ2659"/>
      <c r="AK2659"/>
      <c r="AL2659"/>
      <c r="AM2659"/>
      <c r="AN2659"/>
      <c r="AO2659"/>
      <c r="AP2659"/>
    </row>
    <row r="2660" spans="1:42" s="94" customFormat="1">
      <c r="A2660"/>
      <c r="B2660"/>
      <c r="C2660"/>
      <c r="D2660" s="93"/>
      <c r="E2660" s="95"/>
      <c r="F2660" s="95"/>
      <c r="H2660" s="125"/>
      <c r="J2660" s="93"/>
      <c r="K2660" s="93"/>
      <c r="L2660"/>
      <c r="M2660"/>
      <c r="N2660"/>
      <c r="O2660"/>
      <c r="P2660"/>
      <c r="Q2660"/>
      <c r="R2660"/>
      <c r="S2660"/>
      <c r="T2660"/>
      <c r="U2660"/>
      <c r="V2660"/>
      <c r="W2660"/>
      <c r="X2660"/>
      <c r="Y2660"/>
      <c r="Z2660"/>
      <c r="AA2660"/>
      <c r="AB2660"/>
      <c r="AC2660"/>
      <c r="AD2660"/>
      <c r="AE2660"/>
      <c r="AF2660"/>
      <c r="AG2660"/>
      <c r="AH2660"/>
      <c r="AI2660"/>
      <c r="AJ2660"/>
      <c r="AK2660"/>
      <c r="AL2660"/>
      <c r="AM2660"/>
      <c r="AN2660"/>
      <c r="AO2660"/>
      <c r="AP2660"/>
    </row>
    <row r="2661" spans="1:42" s="94" customFormat="1">
      <c r="A2661"/>
      <c r="B2661"/>
      <c r="C2661"/>
      <c r="D2661" s="93"/>
      <c r="E2661" s="95"/>
      <c r="F2661" s="95"/>
      <c r="H2661" s="125"/>
      <c r="J2661" s="93"/>
      <c r="K2661" s="93"/>
      <c r="L2661"/>
      <c r="M2661"/>
      <c r="N2661"/>
      <c r="O2661"/>
      <c r="P2661"/>
      <c r="Q2661"/>
      <c r="R2661"/>
      <c r="S2661"/>
      <c r="T2661"/>
      <c r="U2661"/>
      <c r="V2661"/>
      <c r="W2661"/>
      <c r="X2661"/>
      <c r="Y2661"/>
      <c r="Z2661"/>
      <c r="AA2661"/>
      <c r="AB2661"/>
      <c r="AC2661"/>
      <c r="AD2661"/>
      <c r="AE2661"/>
      <c r="AF2661"/>
      <c r="AG2661"/>
      <c r="AH2661"/>
      <c r="AI2661"/>
      <c r="AJ2661"/>
      <c r="AK2661"/>
      <c r="AL2661"/>
      <c r="AM2661"/>
      <c r="AN2661"/>
      <c r="AO2661"/>
      <c r="AP2661"/>
    </row>
    <row r="2662" spans="1:42" s="94" customFormat="1">
      <c r="A2662"/>
      <c r="B2662"/>
      <c r="C2662"/>
      <c r="D2662" s="93"/>
      <c r="E2662" s="95"/>
      <c r="F2662" s="95"/>
      <c r="H2662" s="125"/>
      <c r="J2662" s="93"/>
      <c r="K2662" s="93"/>
      <c r="L2662"/>
      <c r="M2662"/>
      <c r="N2662"/>
      <c r="O2662"/>
      <c r="P2662"/>
      <c r="Q2662"/>
      <c r="R2662"/>
      <c r="S2662"/>
      <c r="T2662"/>
      <c r="U2662"/>
      <c r="V2662"/>
      <c r="W2662"/>
      <c r="X2662"/>
      <c r="Y2662"/>
      <c r="Z2662"/>
      <c r="AA2662"/>
      <c r="AB2662"/>
      <c r="AC2662"/>
      <c r="AD2662"/>
      <c r="AE2662"/>
      <c r="AF2662"/>
      <c r="AG2662"/>
      <c r="AH2662"/>
      <c r="AI2662"/>
      <c r="AJ2662"/>
      <c r="AK2662"/>
      <c r="AL2662"/>
      <c r="AM2662"/>
      <c r="AN2662"/>
      <c r="AO2662"/>
      <c r="AP2662"/>
    </row>
    <row r="2663" spans="1:42" s="94" customFormat="1">
      <c r="A2663"/>
      <c r="B2663"/>
      <c r="C2663"/>
      <c r="D2663" s="93"/>
      <c r="E2663" s="95"/>
      <c r="F2663" s="95"/>
      <c r="H2663" s="125"/>
      <c r="J2663" s="93"/>
      <c r="K2663" s="93"/>
      <c r="L2663"/>
      <c r="M2663"/>
      <c r="N2663"/>
      <c r="O2663"/>
      <c r="P2663"/>
      <c r="Q2663"/>
      <c r="R2663"/>
      <c r="S2663"/>
      <c r="T2663"/>
      <c r="U2663"/>
      <c r="V2663"/>
      <c r="W2663"/>
      <c r="X2663"/>
      <c r="Y2663"/>
      <c r="Z2663"/>
      <c r="AA2663"/>
      <c r="AB2663"/>
      <c r="AC2663"/>
      <c r="AD2663"/>
      <c r="AE2663"/>
      <c r="AF2663"/>
      <c r="AG2663"/>
      <c r="AH2663"/>
      <c r="AI2663"/>
      <c r="AJ2663"/>
      <c r="AK2663"/>
      <c r="AL2663"/>
      <c r="AM2663"/>
      <c r="AN2663"/>
      <c r="AO2663"/>
      <c r="AP2663"/>
    </row>
    <row r="2664" spans="1:42" s="94" customFormat="1">
      <c r="A2664"/>
      <c r="B2664"/>
      <c r="C2664"/>
      <c r="D2664" s="93"/>
      <c r="E2664" s="95"/>
      <c r="F2664" s="95"/>
      <c r="H2664" s="125"/>
      <c r="J2664" s="93"/>
      <c r="K2664" s="93"/>
      <c r="L2664"/>
      <c r="M2664"/>
      <c r="N2664"/>
      <c r="O2664"/>
      <c r="P2664"/>
      <c r="Q2664"/>
      <c r="R2664"/>
      <c r="S2664"/>
      <c r="T2664"/>
      <c r="U2664"/>
      <c r="V2664"/>
      <c r="W2664"/>
      <c r="X2664"/>
      <c r="Y2664"/>
      <c r="Z2664"/>
      <c r="AA2664"/>
      <c r="AB2664"/>
      <c r="AC2664"/>
      <c r="AD2664"/>
      <c r="AE2664"/>
      <c r="AF2664"/>
      <c r="AG2664"/>
      <c r="AH2664"/>
      <c r="AI2664"/>
      <c r="AJ2664"/>
      <c r="AK2664"/>
      <c r="AL2664"/>
      <c r="AM2664"/>
      <c r="AN2664"/>
      <c r="AO2664"/>
      <c r="AP2664"/>
    </row>
    <row r="2665" spans="1:42" s="94" customFormat="1">
      <c r="A2665"/>
      <c r="B2665"/>
      <c r="C2665"/>
      <c r="D2665" s="93"/>
      <c r="E2665" s="95"/>
      <c r="F2665" s="95"/>
      <c r="H2665" s="125"/>
      <c r="J2665" s="93"/>
      <c r="K2665" s="93"/>
      <c r="L2665"/>
      <c r="M2665"/>
      <c r="N2665"/>
      <c r="O2665"/>
      <c r="P2665"/>
      <c r="Q2665"/>
      <c r="R2665"/>
      <c r="S2665"/>
      <c r="T2665"/>
      <c r="U2665"/>
      <c r="V2665"/>
      <c r="W2665"/>
      <c r="X2665"/>
      <c r="Y2665"/>
      <c r="Z2665"/>
      <c r="AA2665"/>
      <c r="AB2665"/>
      <c r="AC2665"/>
      <c r="AD2665"/>
      <c r="AE2665"/>
      <c r="AF2665"/>
      <c r="AG2665"/>
      <c r="AH2665"/>
      <c r="AI2665"/>
      <c r="AJ2665"/>
      <c r="AK2665"/>
      <c r="AL2665"/>
      <c r="AM2665"/>
      <c r="AN2665"/>
      <c r="AO2665"/>
      <c r="AP2665"/>
    </row>
    <row r="2666" spans="1:42" s="94" customFormat="1">
      <c r="A2666"/>
      <c r="B2666"/>
      <c r="C2666"/>
      <c r="D2666" s="93"/>
      <c r="E2666" s="95"/>
      <c r="F2666" s="95"/>
      <c r="H2666" s="125"/>
      <c r="J2666" s="93"/>
      <c r="K2666" s="93"/>
      <c r="L2666"/>
      <c r="M2666"/>
      <c r="N2666"/>
      <c r="O2666"/>
      <c r="P2666"/>
      <c r="Q2666"/>
      <c r="R2666"/>
      <c r="S2666"/>
      <c r="T2666"/>
      <c r="U2666"/>
      <c r="V2666"/>
      <c r="W2666"/>
      <c r="X2666"/>
      <c r="Y2666"/>
      <c r="Z2666"/>
      <c r="AA2666"/>
      <c r="AB2666"/>
      <c r="AC2666"/>
      <c r="AD2666"/>
      <c r="AE2666"/>
      <c r="AF2666"/>
      <c r="AG2666"/>
      <c r="AH2666"/>
      <c r="AI2666"/>
      <c r="AJ2666"/>
      <c r="AK2666"/>
      <c r="AL2666"/>
      <c r="AM2666"/>
      <c r="AN2666"/>
      <c r="AO2666"/>
      <c r="AP2666"/>
    </row>
    <row r="2667" spans="1:42" s="94" customFormat="1">
      <c r="A2667"/>
      <c r="B2667"/>
      <c r="C2667"/>
      <c r="D2667" s="93"/>
      <c r="E2667" s="95"/>
      <c r="F2667" s="95"/>
      <c r="H2667" s="125"/>
      <c r="J2667" s="93"/>
      <c r="K2667" s="93"/>
      <c r="L2667"/>
      <c r="M2667"/>
      <c r="N2667"/>
      <c r="O2667"/>
      <c r="P2667"/>
      <c r="Q2667"/>
      <c r="R2667"/>
      <c r="S2667"/>
      <c r="T2667"/>
      <c r="U2667"/>
      <c r="V2667"/>
      <c r="W2667"/>
      <c r="X2667"/>
      <c r="Y2667"/>
      <c r="Z2667"/>
      <c r="AA2667"/>
      <c r="AB2667"/>
      <c r="AC2667"/>
      <c r="AD2667"/>
      <c r="AE2667"/>
      <c r="AF2667"/>
      <c r="AG2667"/>
      <c r="AH2667"/>
      <c r="AI2667"/>
      <c r="AJ2667"/>
      <c r="AK2667"/>
      <c r="AL2667"/>
      <c r="AM2667"/>
      <c r="AN2667"/>
      <c r="AO2667"/>
      <c r="AP2667"/>
    </row>
    <row r="2668" spans="1:42" s="94" customFormat="1">
      <c r="A2668"/>
      <c r="B2668"/>
      <c r="C2668"/>
      <c r="D2668" s="93"/>
      <c r="E2668" s="95"/>
      <c r="F2668" s="95"/>
      <c r="H2668" s="125"/>
      <c r="J2668" s="93"/>
      <c r="K2668" s="93"/>
      <c r="L2668"/>
      <c r="M2668"/>
      <c r="N2668"/>
      <c r="O2668"/>
      <c r="P2668"/>
      <c r="Q2668"/>
      <c r="R2668"/>
      <c r="S2668"/>
      <c r="T2668"/>
      <c r="U2668"/>
      <c r="V2668"/>
      <c r="W2668"/>
      <c r="X2668"/>
      <c r="Y2668"/>
      <c r="Z2668"/>
      <c r="AA2668"/>
      <c r="AB2668"/>
      <c r="AC2668"/>
      <c r="AD2668"/>
      <c r="AE2668"/>
      <c r="AF2668"/>
      <c r="AG2668"/>
      <c r="AH2668"/>
      <c r="AI2668"/>
      <c r="AJ2668"/>
      <c r="AK2668"/>
      <c r="AL2668"/>
      <c r="AM2668"/>
      <c r="AN2668"/>
      <c r="AO2668"/>
      <c r="AP2668"/>
    </row>
    <row r="2669" spans="1:42" s="94" customFormat="1">
      <c r="A2669"/>
      <c r="B2669"/>
      <c r="C2669"/>
      <c r="D2669" s="93"/>
      <c r="E2669" s="95"/>
      <c r="F2669" s="95"/>
      <c r="H2669" s="125"/>
      <c r="J2669" s="93"/>
      <c r="K2669" s="93"/>
      <c r="L2669"/>
      <c r="M2669"/>
      <c r="N2669"/>
      <c r="O2669"/>
      <c r="P2669"/>
      <c r="Q2669"/>
      <c r="R2669"/>
      <c r="S2669"/>
      <c r="T2669"/>
      <c r="U2669"/>
      <c r="V2669"/>
      <c r="W2669"/>
      <c r="X2669"/>
      <c r="Y2669"/>
      <c r="Z2669"/>
      <c r="AA2669"/>
      <c r="AB2669"/>
      <c r="AC2669"/>
      <c r="AD2669"/>
      <c r="AE2669"/>
      <c r="AF2669"/>
      <c r="AG2669"/>
      <c r="AH2669"/>
      <c r="AI2669"/>
      <c r="AJ2669"/>
      <c r="AK2669"/>
      <c r="AL2669"/>
      <c r="AM2669"/>
      <c r="AN2669"/>
      <c r="AO2669"/>
      <c r="AP2669"/>
    </row>
    <row r="2670" spans="1:42" s="94" customFormat="1">
      <c r="A2670"/>
      <c r="B2670"/>
      <c r="C2670"/>
      <c r="D2670" s="93"/>
      <c r="E2670" s="95"/>
      <c r="F2670" s="95"/>
      <c r="H2670" s="125"/>
      <c r="J2670" s="93"/>
      <c r="K2670" s="93"/>
      <c r="L2670"/>
      <c r="M2670"/>
      <c r="N2670"/>
      <c r="O2670"/>
      <c r="P2670"/>
      <c r="Q2670"/>
      <c r="R2670"/>
      <c r="S2670"/>
      <c r="T2670"/>
      <c r="U2670"/>
      <c r="V2670"/>
      <c r="W2670"/>
      <c r="X2670"/>
      <c r="Y2670"/>
      <c r="Z2670"/>
      <c r="AA2670"/>
      <c r="AB2670"/>
      <c r="AC2670"/>
      <c r="AD2670"/>
      <c r="AE2670"/>
      <c r="AF2670"/>
      <c r="AG2670"/>
      <c r="AH2670"/>
      <c r="AI2670"/>
      <c r="AJ2670"/>
      <c r="AK2670"/>
      <c r="AL2670"/>
      <c r="AM2670"/>
      <c r="AN2670"/>
      <c r="AO2670"/>
      <c r="AP2670"/>
    </row>
    <row r="2671" spans="1:42" s="94" customFormat="1">
      <c r="A2671"/>
      <c r="B2671"/>
      <c r="C2671"/>
      <c r="D2671" s="93"/>
      <c r="E2671" s="95"/>
      <c r="F2671" s="95"/>
      <c r="H2671" s="125"/>
      <c r="J2671" s="93"/>
      <c r="K2671" s="93"/>
      <c r="L2671"/>
      <c r="M2671"/>
      <c r="N2671"/>
      <c r="O2671"/>
      <c r="P2671"/>
      <c r="Q2671"/>
      <c r="R2671"/>
      <c r="S2671"/>
      <c r="T2671"/>
      <c r="U2671"/>
      <c r="V2671"/>
      <c r="W2671"/>
      <c r="X2671"/>
      <c r="Y2671"/>
      <c r="Z2671"/>
      <c r="AA2671"/>
      <c r="AB2671"/>
      <c r="AC2671"/>
      <c r="AD2671"/>
      <c r="AE2671"/>
      <c r="AF2671"/>
      <c r="AG2671"/>
      <c r="AH2671"/>
      <c r="AI2671"/>
      <c r="AJ2671"/>
      <c r="AK2671"/>
      <c r="AL2671"/>
      <c r="AM2671"/>
      <c r="AN2671"/>
      <c r="AO2671"/>
      <c r="AP2671"/>
    </row>
    <row r="2672" spans="1:42" s="94" customFormat="1">
      <c r="A2672"/>
      <c r="B2672"/>
      <c r="C2672"/>
      <c r="D2672" s="93"/>
      <c r="E2672" s="95"/>
      <c r="F2672" s="95"/>
      <c r="H2672" s="125"/>
      <c r="J2672" s="93"/>
      <c r="K2672" s="93"/>
      <c r="L2672"/>
      <c r="M2672"/>
      <c r="N2672"/>
      <c r="O2672"/>
      <c r="P2672"/>
      <c r="Q2672"/>
      <c r="R2672"/>
      <c r="S2672"/>
      <c r="T2672"/>
      <c r="U2672"/>
      <c r="V2672"/>
      <c r="W2672"/>
      <c r="X2672"/>
      <c r="Y2672"/>
      <c r="Z2672"/>
      <c r="AA2672"/>
      <c r="AB2672"/>
      <c r="AC2672"/>
      <c r="AD2672"/>
      <c r="AE2672"/>
      <c r="AF2672"/>
      <c r="AG2672"/>
      <c r="AH2672"/>
      <c r="AI2672"/>
      <c r="AJ2672"/>
      <c r="AK2672"/>
      <c r="AL2672"/>
      <c r="AM2672"/>
      <c r="AN2672"/>
      <c r="AO2672"/>
      <c r="AP2672"/>
    </row>
    <row r="2673" spans="1:42" s="94" customFormat="1">
      <c r="A2673"/>
      <c r="B2673"/>
      <c r="C2673"/>
      <c r="D2673" s="93"/>
      <c r="E2673" s="95"/>
      <c r="F2673" s="95"/>
      <c r="H2673" s="125"/>
      <c r="J2673" s="93"/>
      <c r="K2673" s="93"/>
      <c r="L2673"/>
      <c r="M2673"/>
      <c r="N2673"/>
      <c r="O2673"/>
      <c r="P2673"/>
      <c r="Q2673"/>
      <c r="R2673"/>
      <c r="S2673"/>
      <c r="T2673"/>
      <c r="U2673"/>
      <c r="V2673"/>
      <c r="W2673"/>
      <c r="X2673"/>
      <c r="Y2673"/>
      <c r="Z2673"/>
      <c r="AA2673"/>
      <c r="AB2673"/>
      <c r="AC2673"/>
      <c r="AD2673"/>
      <c r="AE2673"/>
      <c r="AF2673"/>
      <c r="AG2673"/>
      <c r="AH2673"/>
      <c r="AI2673"/>
      <c r="AJ2673"/>
      <c r="AK2673"/>
      <c r="AL2673"/>
      <c r="AM2673"/>
      <c r="AN2673"/>
      <c r="AO2673"/>
      <c r="AP2673"/>
    </row>
    <row r="2674" spans="1:42" s="94" customFormat="1">
      <c r="A2674"/>
      <c r="B2674"/>
      <c r="C2674"/>
      <c r="D2674" s="93"/>
      <c r="E2674" s="95"/>
      <c r="F2674" s="95"/>
      <c r="H2674" s="125"/>
      <c r="J2674" s="93"/>
      <c r="K2674" s="93"/>
      <c r="L2674"/>
      <c r="M2674"/>
      <c r="N2674"/>
      <c r="O2674"/>
      <c r="P2674"/>
      <c r="Q2674"/>
      <c r="R2674"/>
      <c r="S2674"/>
      <c r="T2674"/>
      <c r="U2674"/>
      <c r="V2674"/>
      <c r="W2674"/>
      <c r="X2674"/>
      <c r="Y2674"/>
      <c r="Z2674"/>
      <c r="AA2674"/>
      <c r="AB2674"/>
      <c r="AC2674"/>
      <c r="AD2674"/>
      <c r="AE2674"/>
      <c r="AF2674"/>
      <c r="AG2674"/>
      <c r="AH2674"/>
      <c r="AI2674"/>
      <c r="AJ2674"/>
      <c r="AK2674"/>
      <c r="AL2674"/>
      <c r="AM2674"/>
      <c r="AN2674"/>
      <c r="AO2674"/>
      <c r="AP2674"/>
    </row>
    <row r="2675" spans="1:42" s="94" customFormat="1">
      <c r="A2675"/>
      <c r="B2675"/>
      <c r="C2675"/>
      <c r="D2675" s="93"/>
      <c r="E2675" s="95"/>
      <c r="F2675" s="95"/>
      <c r="H2675" s="125"/>
      <c r="J2675" s="93"/>
      <c r="K2675" s="93"/>
      <c r="L2675"/>
      <c r="M2675"/>
      <c r="N2675"/>
      <c r="O2675"/>
      <c r="P2675"/>
      <c r="Q2675"/>
      <c r="R2675"/>
      <c r="S2675"/>
      <c r="T2675"/>
      <c r="U2675"/>
      <c r="V2675"/>
      <c r="W2675"/>
      <c r="X2675"/>
      <c r="Y2675"/>
      <c r="Z2675"/>
      <c r="AA2675"/>
      <c r="AB2675"/>
      <c r="AC2675"/>
      <c r="AD2675"/>
      <c r="AE2675"/>
      <c r="AF2675"/>
      <c r="AG2675"/>
      <c r="AH2675"/>
      <c r="AI2675"/>
      <c r="AJ2675"/>
      <c r="AK2675"/>
      <c r="AL2675"/>
      <c r="AM2675"/>
      <c r="AN2675"/>
      <c r="AO2675"/>
      <c r="AP2675"/>
    </row>
    <row r="2676" spans="1:42" s="94" customFormat="1">
      <c r="A2676"/>
      <c r="B2676"/>
      <c r="C2676"/>
      <c r="D2676" s="93"/>
      <c r="E2676" s="95"/>
      <c r="F2676" s="95"/>
      <c r="H2676" s="125"/>
      <c r="J2676" s="93"/>
      <c r="K2676" s="93"/>
      <c r="L2676"/>
      <c r="M2676"/>
      <c r="N2676"/>
      <c r="O2676"/>
      <c r="P2676"/>
      <c r="Q2676"/>
      <c r="R2676"/>
      <c r="S2676"/>
      <c r="T2676"/>
      <c r="U2676"/>
      <c r="V2676"/>
      <c r="W2676"/>
      <c r="X2676"/>
      <c r="Y2676"/>
      <c r="Z2676"/>
      <c r="AA2676"/>
      <c r="AB2676"/>
      <c r="AC2676"/>
      <c r="AD2676"/>
      <c r="AE2676"/>
      <c r="AF2676"/>
      <c r="AG2676"/>
      <c r="AH2676"/>
      <c r="AI2676"/>
      <c r="AJ2676"/>
      <c r="AK2676"/>
      <c r="AL2676"/>
      <c r="AM2676"/>
      <c r="AN2676"/>
      <c r="AO2676"/>
      <c r="AP2676"/>
    </row>
    <row r="2677" spans="1:42" s="94" customFormat="1">
      <c r="A2677"/>
      <c r="B2677"/>
      <c r="C2677"/>
      <c r="D2677" s="93"/>
      <c r="E2677" s="95"/>
      <c r="F2677" s="95"/>
      <c r="H2677" s="125"/>
      <c r="J2677" s="93"/>
      <c r="K2677" s="93"/>
      <c r="L2677"/>
      <c r="M2677"/>
      <c r="N2677"/>
      <c r="O2677"/>
      <c r="P2677"/>
      <c r="Q2677"/>
      <c r="R2677"/>
      <c r="S2677"/>
      <c r="T2677"/>
      <c r="U2677"/>
      <c r="V2677"/>
      <c r="W2677"/>
      <c r="X2677"/>
      <c r="Y2677"/>
      <c r="Z2677"/>
      <c r="AA2677"/>
      <c r="AB2677"/>
      <c r="AC2677"/>
      <c r="AD2677"/>
      <c r="AE2677"/>
      <c r="AF2677"/>
      <c r="AG2677"/>
      <c r="AH2677"/>
      <c r="AI2677"/>
      <c r="AJ2677"/>
      <c r="AK2677"/>
      <c r="AL2677"/>
      <c r="AM2677"/>
      <c r="AN2677"/>
      <c r="AO2677"/>
      <c r="AP2677"/>
    </row>
    <row r="2678" spans="1:42" s="94" customFormat="1">
      <c r="A2678"/>
      <c r="B2678"/>
      <c r="C2678"/>
      <c r="D2678" s="93"/>
      <c r="E2678" s="95"/>
      <c r="F2678" s="95"/>
      <c r="H2678" s="125"/>
      <c r="J2678" s="93"/>
      <c r="K2678" s="93"/>
      <c r="L2678"/>
      <c r="M2678"/>
      <c r="N2678"/>
      <c r="O2678"/>
      <c r="P2678"/>
      <c r="Q2678"/>
      <c r="R2678"/>
      <c r="S2678"/>
      <c r="T2678"/>
      <c r="U2678"/>
      <c r="V2678"/>
      <c r="W2678"/>
      <c r="X2678"/>
      <c r="Y2678"/>
      <c r="Z2678"/>
      <c r="AA2678"/>
      <c r="AB2678"/>
      <c r="AC2678"/>
      <c r="AD2678"/>
      <c r="AE2678"/>
      <c r="AF2678"/>
      <c r="AG2678"/>
      <c r="AH2678"/>
      <c r="AI2678"/>
      <c r="AJ2678"/>
      <c r="AK2678"/>
      <c r="AL2678"/>
      <c r="AM2678"/>
      <c r="AN2678"/>
      <c r="AO2678"/>
      <c r="AP2678"/>
    </row>
    <row r="2679" spans="1:42" s="94" customFormat="1">
      <c r="A2679"/>
      <c r="B2679"/>
      <c r="C2679"/>
      <c r="D2679" s="93"/>
      <c r="E2679" s="95"/>
      <c r="F2679" s="95"/>
      <c r="H2679" s="125"/>
      <c r="J2679" s="93"/>
      <c r="K2679" s="93"/>
      <c r="L2679"/>
      <c r="M2679"/>
      <c r="N2679"/>
      <c r="O2679"/>
      <c r="P2679"/>
      <c r="Q2679"/>
      <c r="R2679"/>
      <c r="S2679"/>
      <c r="T2679"/>
      <c r="U2679"/>
      <c r="V2679"/>
      <c r="W2679"/>
      <c r="X2679"/>
      <c r="Y2679"/>
      <c r="Z2679"/>
      <c r="AA2679"/>
      <c r="AB2679"/>
      <c r="AC2679"/>
      <c r="AD2679"/>
      <c r="AE2679"/>
      <c r="AF2679"/>
      <c r="AG2679"/>
      <c r="AH2679"/>
      <c r="AI2679"/>
      <c r="AJ2679"/>
      <c r="AK2679"/>
      <c r="AL2679"/>
      <c r="AM2679"/>
      <c r="AN2679"/>
      <c r="AO2679"/>
      <c r="AP2679"/>
    </row>
    <row r="2680" spans="1:42" s="94" customFormat="1">
      <c r="A2680"/>
      <c r="B2680"/>
      <c r="C2680"/>
      <c r="D2680" s="93"/>
      <c r="E2680" s="95"/>
      <c r="F2680" s="95"/>
      <c r="H2680" s="125"/>
      <c r="J2680" s="93"/>
      <c r="K2680" s="93"/>
      <c r="L2680"/>
      <c r="M2680"/>
      <c r="N2680"/>
      <c r="O2680"/>
      <c r="P2680"/>
      <c r="Q2680"/>
      <c r="R2680"/>
      <c r="S2680"/>
      <c r="T2680"/>
      <c r="U2680"/>
      <c r="V2680"/>
      <c r="W2680"/>
      <c r="X2680"/>
      <c r="Y2680"/>
      <c r="Z2680"/>
      <c r="AA2680"/>
      <c r="AB2680"/>
      <c r="AC2680"/>
      <c r="AD2680"/>
      <c r="AE2680"/>
      <c r="AF2680"/>
      <c r="AG2680"/>
      <c r="AH2680"/>
      <c r="AI2680"/>
      <c r="AJ2680"/>
      <c r="AK2680"/>
      <c r="AL2680"/>
      <c r="AM2680"/>
      <c r="AN2680"/>
      <c r="AO2680"/>
      <c r="AP2680"/>
    </row>
    <row r="2681" spans="1:42" s="94" customFormat="1">
      <c r="A2681"/>
      <c r="B2681"/>
      <c r="C2681"/>
      <c r="D2681" s="93"/>
      <c r="E2681" s="95"/>
      <c r="F2681" s="95"/>
      <c r="H2681" s="125"/>
      <c r="J2681" s="93"/>
      <c r="K2681" s="93"/>
      <c r="L2681"/>
      <c r="M2681"/>
      <c r="N2681"/>
      <c r="O2681"/>
      <c r="P2681"/>
      <c r="Q2681"/>
      <c r="R2681"/>
      <c r="S2681"/>
      <c r="T2681"/>
      <c r="U2681"/>
      <c r="V2681"/>
      <c r="W2681"/>
      <c r="X2681"/>
      <c r="Y2681"/>
      <c r="Z2681"/>
      <c r="AA2681"/>
      <c r="AB2681"/>
      <c r="AC2681"/>
      <c r="AD2681"/>
      <c r="AE2681"/>
      <c r="AF2681"/>
      <c r="AG2681"/>
      <c r="AH2681"/>
      <c r="AI2681"/>
      <c r="AJ2681"/>
      <c r="AK2681"/>
      <c r="AL2681"/>
      <c r="AM2681"/>
      <c r="AN2681"/>
      <c r="AO2681"/>
      <c r="AP2681"/>
    </row>
    <row r="2682" spans="1:42" s="94" customFormat="1">
      <c r="A2682"/>
      <c r="B2682"/>
      <c r="C2682"/>
      <c r="D2682" s="93"/>
      <c r="E2682" s="95"/>
      <c r="F2682" s="95"/>
      <c r="H2682" s="125"/>
      <c r="J2682" s="93"/>
      <c r="K2682" s="93"/>
      <c r="L2682"/>
      <c r="M2682"/>
      <c r="N2682"/>
      <c r="O2682"/>
      <c r="P2682"/>
      <c r="Q2682"/>
      <c r="R2682"/>
      <c r="S2682"/>
      <c r="T2682"/>
      <c r="U2682"/>
      <c r="V2682"/>
      <c r="W2682"/>
      <c r="X2682"/>
      <c r="Y2682"/>
      <c r="Z2682"/>
      <c r="AA2682"/>
      <c r="AB2682"/>
      <c r="AC2682"/>
      <c r="AD2682"/>
      <c r="AE2682"/>
      <c r="AF2682"/>
      <c r="AG2682"/>
      <c r="AH2682"/>
      <c r="AI2682"/>
      <c r="AJ2682"/>
      <c r="AK2682"/>
      <c r="AL2682"/>
      <c r="AM2682"/>
      <c r="AN2682"/>
      <c r="AO2682"/>
      <c r="AP2682"/>
    </row>
    <row r="2683" spans="1:42" s="94" customFormat="1">
      <c r="A2683"/>
      <c r="B2683"/>
      <c r="C2683"/>
      <c r="D2683" s="93"/>
      <c r="E2683" s="95"/>
      <c r="F2683" s="95"/>
      <c r="H2683" s="125"/>
      <c r="J2683" s="93"/>
      <c r="K2683" s="93"/>
      <c r="L2683"/>
      <c r="M2683"/>
      <c r="N2683"/>
      <c r="O2683"/>
      <c r="P2683"/>
      <c r="Q2683"/>
      <c r="R2683"/>
      <c r="S2683"/>
      <c r="T2683"/>
      <c r="U2683"/>
      <c r="V2683"/>
      <c r="W2683"/>
      <c r="X2683"/>
      <c r="Y2683"/>
      <c r="Z2683"/>
      <c r="AA2683"/>
      <c r="AB2683"/>
      <c r="AC2683"/>
      <c r="AD2683"/>
      <c r="AE2683"/>
      <c r="AF2683"/>
      <c r="AG2683"/>
      <c r="AH2683"/>
      <c r="AI2683"/>
      <c r="AJ2683"/>
      <c r="AK2683"/>
      <c r="AL2683"/>
      <c r="AM2683"/>
      <c r="AN2683"/>
      <c r="AO2683"/>
      <c r="AP2683"/>
    </row>
    <row r="2684" spans="1:42" s="94" customFormat="1">
      <c r="A2684"/>
      <c r="B2684"/>
      <c r="C2684"/>
      <c r="D2684" s="93"/>
      <c r="E2684" s="95"/>
      <c r="F2684" s="95"/>
      <c r="H2684" s="125"/>
      <c r="J2684" s="93"/>
      <c r="K2684" s="93"/>
      <c r="L2684"/>
      <c r="M2684"/>
      <c r="N2684"/>
      <c r="O2684"/>
      <c r="P2684"/>
      <c r="Q2684"/>
      <c r="R2684"/>
      <c r="S2684"/>
      <c r="T2684"/>
      <c r="U2684"/>
      <c r="V2684"/>
      <c r="W2684"/>
      <c r="X2684"/>
      <c r="Y2684"/>
      <c r="Z2684"/>
      <c r="AA2684"/>
      <c r="AB2684"/>
      <c r="AC2684"/>
      <c r="AD2684"/>
      <c r="AE2684"/>
      <c r="AF2684"/>
      <c r="AG2684"/>
      <c r="AH2684"/>
      <c r="AI2684"/>
      <c r="AJ2684"/>
      <c r="AK2684"/>
      <c r="AL2684"/>
      <c r="AM2684"/>
      <c r="AN2684"/>
      <c r="AO2684"/>
      <c r="AP2684"/>
    </row>
    <row r="2685" spans="1:42" s="94" customFormat="1">
      <c r="A2685"/>
      <c r="B2685"/>
      <c r="C2685"/>
      <c r="D2685" s="93"/>
      <c r="E2685" s="95"/>
      <c r="F2685" s="95"/>
      <c r="H2685" s="125"/>
      <c r="J2685" s="93"/>
      <c r="K2685" s="93"/>
      <c r="L2685"/>
      <c r="M2685"/>
      <c r="N2685"/>
      <c r="O2685"/>
      <c r="P2685"/>
      <c r="Q2685"/>
      <c r="R2685"/>
      <c r="S2685"/>
      <c r="T2685"/>
      <c r="U2685"/>
      <c r="V2685"/>
      <c r="W2685"/>
      <c r="X2685"/>
      <c r="Y2685"/>
      <c r="Z2685"/>
      <c r="AA2685"/>
      <c r="AB2685"/>
      <c r="AC2685"/>
      <c r="AD2685"/>
      <c r="AE2685"/>
      <c r="AF2685"/>
      <c r="AG2685"/>
      <c r="AH2685"/>
      <c r="AI2685"/>
      <c r="AJ2685"/>
      <c r="AK2685"/>
      <c r="AL2685"/>
      <c r="AM2685"/>
      <c r="AN2685"/>
      <c r="AO2685"/>
      <c r="AP2685"/>
    </row>
    <row r="2686" spans="1:42" s="94" customFormat="1">
      <c r="A2686"/>
      <c r="B2686"/>
      <c r="C2686"/>
      <c r="D2686" s="93"/>
      <c r="E2686" s="95"/>
      <c r="F2686" s="95"/>
      <c r="H2686" s="125"/>
      <c r="J2686" s="93"/>
      <c r="K2686" s="93"/>
      <c r="L2686"/>
      <c r="M2686"/>
      <c r="N2686"/>
      <c r="O2686"/>
      <c r="P2686"/>
      <c r="Q2686"/>
      <c r="R2686"/>
      <c r="S2686"/>
      <c r="T2686"/>
      <c r="U2686"/>
      <c r="V2686"/>
      <c r="W2686"/>
      <c r="X2686"/>
      <c r="Y2686"/>
      <c r="Z2686"/>
      <c r="AA2686"/>
      <c r="AB2686"/>
      <c r="AC2686"/>
      <c r="AD2686"/>
      <c r="AE2686"/>
      <c r="AF2686"/>
      <c r="AG2686"/>
      <c r="AH2686"/>
      <c r="AI2686"/>
      <c r="AJ2686"/>
      <c r="AK2686"/>
      <c r="AL2686"/>
      <c r="AM2686"/>
      <c r="AN2686"/>
      <c r="AO2686"/>
      <c r="AP2686"/>
    </row>
    <row r="2687" spans="1:42" s="94" customFormat="1">
      <c r="A2687"/>
      <c r="B2687"/>
      <c r="C2687"/>
      <c r="D2687" s="93"/>
      <c r="E2687" s="95"/>
      <c r="F2687" s="95"/>
      <c r="H2687" s="125"/>
      <c r="J2687" s="93"/>
      <c r="K2687" s="93"/>
      <c r="L2687"/>
      <c r="M2687"/>
      <c r="N2687"/>
      <c r="O2687"/>
      <c r="P2687"/>
      <c r="Q2687"/>
      <c r="R2687"/>
      <c r="S2687"/>
      <c r="T2687"/>
      <c r="U2687"/>
      <c r="V2687"/>
      <c r="W2687"/>
      <c r="X2687"/>
      <c r="Y2687"/>
      <c r="Z2687"/>
      <c r="AA2687"/>
      <c r="AB2687"/>
      <c r="AC2687"/>
      <c r="AD2687"/>
      <c r="AE2687"/>
      <c r="AF2687"/>
      <c r="AG2687"/>
      <c r="AH2687"/>
      <c r="AI2687"/>
      <c r="AJ2687"/>
      <c r="AK2687"/>
      <c r="AL2687"/>
      <c r="AM2687"/>
      <c r="AN2687"/>
      <c r="AO2687"/>
      <c r="AP2687"/>
    </row>
    <row r="2688" spans="1:42" s="94" customFormat="1">
      <c r="A2688"/>
      <c r="B2688"/>
      <c r="C2688"/>
      <c r="D2688" s="93"/>
      <c r="E2688" s="95"/>
      <c r="F2688" s="95"/>
      <c r="H2688" s="125"/>
      <c r="J2688" s="93"/>
      <c r="K2688" s="93"/>
      <c r="L2688"/>
      <c r="M2688"/>
      <c r="N2688"/>
      <c r="O2688"/>
      <c r="P2688"/>
      <c r="Q2688"/>
      <c r="R2688"/>
      <c r="S2688"/>
      <c r="T2688"/>
      <c r="U2688"/>
      <c r="V2688"/>
      <c r="W2688"/>
      <c r="X2688"/>
      <c r="Y2688"/>
      <c r="Z2688"/>
      <c r="AA2688"/>
      <c r="AB2688"/>
      <c r="AC2688"/>
      <c r="AD2688"/>
      <c r="AE2688"/>
      <c r="AF2688"/>
      <c r="AG2688"/>
      <c r="AH2688"/>
      <c r="AI2688"/>
      <c r="AJ2688"/>
      <c r="AK2688"/>
      <c r="AL2688"/>
      <c r="AM2688"/>
      <c r="AN2688"/>
      <c r="AO2688"/>
      <c r="AP2688"/>
    </row>
    <row r="2689" spans="1:42" s="93" customFormat="1">
      <c r="A2689"/>
      <c r="B2689"/>
      <c r="C2689"/>
      <c r="E2689" s="95"/>
      <c r="F2689" s="95"/>
      <c r="G2689" s="94"/>
      <c r="H2689" s="125"/>
      <c r="I2689" s="94"/>
      <c r="L2689"/>
      <c r="M2689"/>
      <c r="N2689"/>
      <c r="O2689"/>
      <c r="P2689"/>
      <c r="Q2689"/>
      <c r="R2689"/>
      <c r="S2689"/>
      <c r="T2689"/>
      <c r="U2689"/>
      <c r="V2689"/>
      <c r="W2689"/>
      <c r="X2689"/>
      <c r="Y2689"/>
      <c r="Z2689"/>
      <c r="AA2689"/>
      <c r="AB2689"/>
      <c r="AC2689"/>
      <c r="AD2689"/>
      <c r="AE2689"/>
      <c r="AF2689"/>
      <c r="AG2689"/>
      <c r="AH2689"/>
      <c r="AI2689"/>
      <c r="AJ2689"/>
      <c r="AK2689"/>
      <c r="AL2689"/>
      <c r="AM2689"/>
      <c r="AN2689"/>
      <c r="AO2689"/>
      <c r="AP2689"/>
    </row>
    <row r="2690" spans="1:42" s="93" customFormat="1">
      <c r="A2690"/>
      <c r="B2690"/>
      <c r="C2690"/>
      <c r="E2690" s="95"/>
      <c r="F2690" s="95"/>
      <c r="G2690" s="94"/>
      <c r="H2690" s="125"/>
      <c r="I2690" s="94"/>
      <c r="L2690"/>
      <c r="M2690"/>
      <c r="N2690"/>
      <c r="O2690"/>
      <c r="P2690"/>
      <c r="Q2690"/>
      <c r="R2690"/>
      <c r="S2690"/>
      <c r="T2690"/>
      <c r="U2690"/>
      <c r="V2690"/>
      <c r="W2690"/>
      <c r="X2690"/>
      <c r="Y2690"/>
      <c r="Z2690"/>
      <c r="AA2690"/>
      <c r="AB2690"/>
      <c r="AC2690"/>
      <c r="AD2690"/>
      <c r="AE2690"/>
      <c r="AF2690"/>
      <c r="AG2690"/>
      <c r="AH2690"/>
      <c r="AI2690"/>
      <c r="AJ2690"/>
      <c r="AK2690"/>
      <c r="AL2690"/>
      <c r="AM2690"/>
      <c r="AN2690"/>
      <c r="AO2690"/>
      <c r="AP2690"/>
    </row>
    <row r="2691" spans="1:42" s="93" customFormat="1">
      <c r="A2691"/>
      <c r="B2691"/>
      <c r="C2691"/>
      <c r="E2691" s="95"/>
      <c r="F2691" s="95"/>
      <c r="G2691" s="94"/>
      <c r="H2691" s="125"/>
      <c r="I2691" s="94"/>
      <c r="L2691"/>
      <c r="M2691"/>
      <c r="N2691"/>
      <c r="O2691"/>
      <c r="P2691"/>
      <c r="Q2691"/>
      <c r="R2691"/>
      <c r="S2691"/>
      <c r="T2691"/>
      <c r="U2691"/>
      <c r="V2691"/>
      <c r="W2691"/>
      <c r="X2691"/>
      <c r="Y2691"/>
      <c r="Z2691"/>
      <c r="AA2691"/>
      <c r="AB2691"/>
      <c r="AC2691"/>
      <c r="AD2691"/>
      <c r="AE2691"/>
      <c r="AF2691"/>
      <c r="AG2691"/>
      <c r="AH2691"/>
      <c r="AI2691"/>
      <c r="AJ2691"/>
      <c r="AK2691"/>
      <c r="AL2691"/>
      <c r="AM2691"/>
      <c r="AN2691"/>
      <c r="AO2691"/>
      <c r="AP2691"/>
    </row>
    <row r="2692" spans="1:42" s="93" customFormat="1">
      <c r="A2692"/>
      <c r="B2692"/>
      <c r="C2692"/>
      <c r="E2692" s="95"/>
      <c r="F2692" s="95"/>
      <c r="G2692" s="94"/>
      <c r="H2692" s="125"/>
      <c r="I2692" s="94"/>
      <c r="L2692"/>
      <c r="M2692"/>
      <c r="N2692"/>
      <c r="O2692"/>
      <c r="P2692"/>
      <c r="Q2692"/>
      <c r="R2692"/>
      <c r="S2692"/>
      <c r="T2692"/>
      <c r="U2692"/>
      <c r="V2692"/>
      <c r="W2692"/>
      <c r="X2692"/>
      <c r="Y2692"/>
      <c r="Z2692"/>
      <c r="AA2692"/>
      <c r="AB2692"/>
      <c r="AC2692"/>
      <c r="AD2692"/>
      <c r="AE2692"/>
      <c r="AF2692"/>
      <c r="AG2692"/>
      <c r="AH2692"/>
      <c r="AI2692"/>
      <c r="AJ2692"/>
      <c r="AK2692"/>
      <c r="AL2692"/>
      <c r="AM2692"/>
      <c r="AN2692"/>
      <c r="AO2692"/>
      <c r="AP2692"/>
    </row>
    <row r="2693" spans="1:42" s="93" customFormat="1">
      <c r="A2693"/>
      <c r="B2693"/>
      <c r="C2693" s="65"/>
      <c r="D2693" s="271"/>
      <c r="E2693" s="272"/>
      <c r="F2693" s="272"/>
      <c r="G2693" s="125"/>
      <c r="H2693" s="125"/>
      <c r="I2693" s="124"/>
      <c r="J2693" s="149"/>
      <c r="L2693"/>
      <c r="M2693"/>
      <c r="N2693"/>
      <c r="O2693"/>
      <c r="P2693"/>
      <c r="Q2693"/>
      <c r="R2693"/>
      <c r="S2693"/>
      <c r="T2693"/>
      <c r="U2693"/>
      <c r="V2693"/>
      <c r="W2693"/>
      <c r="X2693"/>
      <c r="Y2693"/>
      <c r="Z2693"/>
      <c r="AA2693"/>
      <c r="AB2693"/>
      <c r="AC2693"/>
      <c r="AD2693"/>
      <c r="AE2693"/>
      <c r="AF2693"/>
      <c r="AG2693"/>
      <c r="AH2693"/>
      <c r="AI2693"/>
      <c r="AJ2693"/>
      <c r="AK2693"/>
      <c r="AL2693"/>
      <c r="AM2693"/>
      <c r="AN2693"/>
      <c r="AO2693"/>
      <c r="AP2693"/>
    </row>
    <row r="2694" spans="1:42" s="93" customFormat="1">
      <c r="A2694"/>
      <c r="B2694"/>
      <c r="C2694" s="65"/>
      <c r="D2694" s="271"/>
      <c r="E2694" s="272"/>
      <c r="F2694" s="272"/>
      <c r="G2694" s="125"/>
      <c r="H2694" s="125"/>
      <c r="I2694" s="124"/>
      <c r="J2694" s="149"/>
      <c r="L2694"/>
      <c r="M2694"/>
      <c r="N2694"/>
      <c r="O2694"/>
      <c r="P2694"/>
      <c r="Q2694"/>
      <c r="R2694"/>
      <c r="S2694"/>
      <c r="T2694"/>
      <c r="U2694"/>
      <c r="V2694"/>
      <c r="W2694"/>
      <c r="X2694"/>
      <c r="Y2694"/>
      <c r="Z2694"/>
      <c r="AA2694"/>
      <c r="AB2694"/>
      <c r="AC2694"/>
      <c r="AD2694"/>
      <c r="AE2694"/>
      <c r="AF2694"/>
      <c r="AG2694"/>
      <c r="AH2694"/>
      <c r="AI2694"/>
      <c r="AJ2694"/>
      <c r="AK2694"/>
      <c r="AL2694"/>
      <c r="AM2694"/>
      <c r="AN2694"/>
      <c r="AO2694"/>
      <c r="AP2694"/>
    </row>
    <row r="2695" spans="1:42" s="93" customFormat="1">
      <c r="A2695"/>
      <c r="B2695"/>
      <c r="C2695" s="65"/>
      <c r="D2695" s="271"/>
      <c r="E2695" s="272"/>
      <c r="F2695" s="272"/>
      <c r="G2695" s="125"/>
      <c r="H2695" s="125"/>
      <c r="I2695" s="124"/>
      <c r="J2695" s="149"/>
      <c r="L2695"/>
      <c r="M2695"/>
      <c r="N2695"/>
      <c r="O2695"/>
      <c r="P2695"/>
      <c r="Q2695"/>
      <c r="R2695"/>
      <c r="S2695"/>
      <c r="T2695"/>
      <c r="U2695"/>
      <c r="V2695"/>
      <c r="W2695"/>
      <c r="X2695"/>
      <c r="Y2695"/>
      <c r="Z2695"/>
      <c r="AA2695"/>
      <c r="AB2695"/>
      <c r="AC2695"/>
      <c r="AD2695"/>
      <c r="AE2695"/>
      <c r="AF2695"/>
      <c r="AG2695"/>
      <c r="AH2695"/>
      <c r="AI2695"/>
      <c r="AJ2695"/>
      <c r="AK2695"/>
      <c r="AL2695"/>
      <c r="AM2695"/>
      <c r="AN2695"/>
      <c r="AO2695"/>
      <c r="AP2695"/>
    </row>
    <row r="2696" spans="1:42" s="93" customFormat="1">
      <c r="A2696"/>
      <c r="B2696"/>
      <c r="C2696" s="65"/>
      <c r="D2696" s="271"/>
      <c r="E2696" s="272"/>
      <c r="F2696" s="272"/>
      <c r="G2696" s="125"/>
      <c r="H2696" s="125"/>
      <c r="I2696" s="124"/>
      <c r="J2696" s="149"/>
      <c r="L2696"/>
      <c r="M2696"/>
      <c r="N2696"/>
      <c r="O2696"/>
      <c r="P2696"/>
      <c r="Q2696"/>
      <c r="R2696"/>
      <c r="S2696"/>
      <c r="T2696"/>
      <c r="U2696"/>
      <c r="V2696"/>
      <c r="W2696"/>
      <c r="X2696"/>
      <c r="Y2696"/>
      <c r="Z2696"/>
      <c r="AA2696"/>
      <c r="AB2696"/>
      <c r="AC2696"/>
      <c r="AD2696"/>
      <c r="AE2696"/>
      <c r="AF2696"/>
      <c r="AG2696"/>
      <c r="AH2696"/>
      <c r="AI2696"/>
      <c r="AJ2696"/>
      <c r="AK2696"/>
      <c r="AL2696"/>
      <c r="AM2696"/>
      <c r="AN2696"/>
      <c r="AO2696"/>
      <c r="AP2696"/>
    </row>
    <row r="2697" spans="1:42" s="93" customFormat="1">
      <c r="A2697"/>
      <c r="B2697"/>
      <c r="C2697" s="65"/>
      <c r="D2697" s="271"/>
      <c r="E2697" s="272"/>
      <c r="F2697" s="272"/>
      <c r="G2697" s="125"/>
      <c r="H2697" s="125"/>
      <c r="I2697" s="124"/>
      <c r="J2697" s="149"/>
      <c r="L2697"/>
      <c r="M2697"/>
      <c r="N2697"/>
      <c r="O2697"/>
      <c r="P2697"/>
      <c r="Q2697"/>
      <c r="R2697"/>
      <c r="S2697"/>
      <c r="T2697"/>
      <c r="U2697"/>
      <c r="V2697"/>
      <c r="W2697"/>
      <c r="X2697"/>
      <c r="Y2697"/>
      <c r="Z2697"/>
      <c r="AA2697"/>
      <c r="AB2697"/>
      <c r="AC2697"/>
      <c r="AD2697"/>
      <c r="AE2697"/>
      <c r="AF2697"/>
      <c r="AG2697"/>
      <c r="AH2697"/>
      <c r="AI2697"/>
      <c r="AJ2697"/>
      <c r="AK2697"/>
      <c r="AL2697"/>
      <c r="AM2697"/>
      <c r="AN2697"/>
      <c r="AO2697"/>
      <c r="AP2697"/>
    </row>
    <row r="2698" spans="1:42" s="93" customFormat="1">
      <c r="A2698"/>
      <c r="B2698"/>
      <c r="C2698" s="65"/>
      <c r="D2698" s="271"/>
      <c r="E2698" s="272"/>
      <c r="F2698" s="272"/>
      <c r="G2698" s="125"/>
      <c r="H2698" s="125"/>
      <c r="I2698" s="124"/>
      <c r="J2698" s="149"/>
      <c r="L2698"/>
      <c r="M2698"/>
      <c r="N2698"/>
      <c r="O2698"/>
      <c r="P2698"/>
      <c r="Q2698"/>
      <c r="R2698"/>
      <c r="S2698"/>
      <c r="T2698"/>
      <c r="U2698"/>
      <c r="V2698"/>
      <c r="W2698"/>
      <c r="X2698"/>
      <c r="Y2698"/>
      <c r="Z2698"/>
      <c r="AA2698"/>
      <c r="AB2698"/>
      <c r="AC2698"/>
      <c r="AD2698"/>
      <c r="AE2698"/>
      <c r="AF2698"/>
      <c r="AG2698"/>
      <c r="AH2698"/>
      <c r="AI2698"/>
      <c r="AJ2698"/>
      <c r="AK2698"/>
      <c r="AL2698"/>
      <c r="AM2698"/>
      <c r="AN2698"/>
      <c r="AO2698"/>
      <c r="AP2698"/>
    </row>
    <row r="2699" spans="1:42" s="93" customFormat="1">
      <c r="A2699"/>
      <c r="B2699"/>
      <c r="C2699" s="65"/>
      <c r="D2699" s="271"/>
      <c r="E2699" s="272"/>
      <c r="F2699" s="272"/>
      <c r="G2699" s="125"/>
      <c r="H2699" s="125"/>
      <c r="I2699" s="124"/>
      <c r="J2699" s="149"/>
      <c r="L2699"/>
      <c r="M2699"/>
      <c r="N2699"/>
      <c r="O2699"/>
      <c r="P2699"/>
      <c r="Q2699"/>
      <c r="R2699"/>
      <c r="S2699"/>
      <c r="T2699"/>
      <c r="U2699"/>
      <c r="V2699"/>
      <c r="W2699"/>
      <c r="X2699"/>
      <c r="Y2699"/>
      <c r="Z2699"/>
      <c r="AA2699"/>
      <c r="AB2699"/>
      <c r="AC2699"/>
      <c r="AD2699"/>
      <c r="AE2699"/>
      <c r="AF2699"/>
      <c r="AG2699"/>
      <c r="AH2699"/>
      <c r="AI2699"/>
      <c r="AJ2699"/>
      <c r="AK2699"/>
      <c r="AL2699"/>
      <c r="AM2699"/>
      <c r="AN2699"/>
      <c r="AO2699"/>
      <c r="AP2699"/>
    </row>
    <row r="2700" spans="1:42" s="93" customFormat="1">
      <c r="A2700"/>
      <c r="B2700"/>
      <c r="C2700" s="65"/>
      <c r="D2700" s="271"/>
      <c r="E2700" s="272"/>
      <c r="F2700" s="272"/>
      <c r="G2700" s="125"/>
      <c r="H2700" s="125"/>
      <c r="I2700" s="124"/>
      <c r="J2700" s="149"/>
      <c r="L2700"/>
      <c r="M2700"/>
      <c r="N2700"/>
      <c r="O2700"/>
      <c r="P2700"/>
      <c r="Q2700"/>
      <c r="R2700"/>
      <c r="S2700"/>
      <c r="T2700"/>
      <c r="U2700"/>
      <c r="V2700"/>
      <c r="W2700"/>
      <c r="X2700"/>
      <c r="Y2700"/>
      <c r="Z2700"/>
      <c r="AA2700"/>
      <c r="AB2700"/>
      <c r="AC2700"/>
      <c r="AD2700"/>
      <c r="AE2700"/>
      <c r="AF2700"/>
      <c r="AG2700"/>
      <c r="AH2700"/>
      <c r="AI2700"/>
      <c r="AJ2700"/>
      <c r="AK2700"/>
      <c r="AL2700"/>
      <c r="AM2700"/>
      <c r="AN2700"/>
      <c r="AO2700"/>
      <c r="AP2700"/>
    </row>
    <row r="2701" spans="1:42" s="93" customFormat="1">
      <c r="A2701"/>
      <c r="B2701"/>
      <c r="C2701" s="65"/>
      <c r="D2701" s="271"/>
      <c r="E2701" s="272"/>
      <c r="F2701" s="272"/>
      <c r="G2701" s="125"/>
      <c r="H2701" s="125"/>
      <c r="I2701" s="124"/>
      <c r="J2701" s="149"/>
      <c r="L2701"/>
      <c r="M2701"/>
      <c r="N2701"/>
      <c r="O2701"/>
      <c r="P2701"/>
      <c r="Q2701"/>
      <c r="R2701"/>
      <c r="S2701"/>
      <c r="T2701"/>
      <c r="U2701"/>
      <c r="V2701"/>
      <c r="W2701"/>
      <c r="X2701"/>
      <c r="Y2701"/>
      <c r="Z2701"/>
      <c r="AA2701"/>
      <c r="AB2701"/>
      <c r="AC2701"/>
      <c r="AD2701"/>
      <c r="AE2701"/>
      <c r="AF2701"/>
      <c r="AG2701"/>
      <c r="AH2701"/>
      <c r="AI2701"/>
      <c r="AJ2701"/>
      <c r="AK2701"/>
      <c r="AL2701"/>
      <c r="AM2701"/>
      <c r="AN2701"/>
      <c r="AO2701"/>
      <c r="AP2701"/>
    </row>
    <row r="2702" spans="1:42" s="93" customFormat="1">
      <c r="A2702"/>
      <c r="B2702"/>
      <c r="C2702" s="65"/>
      <c r="D2702" s="271"/>
      <c r="E2702" s="272"/>
      <c r="F2702" s="272"/>
      <c r="G2702" s="125"/>
      <c r="H2702" s="125"/>
      <c r="I2702" s="124"/>
      <c r="J2702" s="149"/>
      <c r="L2702"/>
      <c r="M2702"/>
      <c r="N2702"/>
      <c r="O2702"/>
      <c r="P2702"/>
      <c r="Q2702"/>
      <c r="R2702"/>
      <c r="S2702"/>
      <c r="T2702"/>
      <c r="U2702"/>
      <c r="V2702"/>
      <c r="W2702"/>
      <c r="X2702"/>
      <c r="Y2702"/>
      <c r="Z2702"/>
      <c r="AA2702"/>
      <c r="AB2702"/>
      <c r="AC2702"/>
      <c r="AD2702"/>
      <c r="AE2702"/>
      <c r="AF2702"/>
      <c r="AG2702"/>
      <c r="AH2702"/>
      <c r="AI2702"/>
      <c r="AJ2702"/>
      <c r="AK2702"/>
      <c r="AL2702"/>
      <c r="AM2702"/>
      <c r="AN2702"/>
      <c r="AO2702"/>
      <c r="AP2702"/>
    </row>
    <row r="2703" spans="1:42" s="93" customFormat="1">
      <c r="A2703"/>
      <c r="B2703"/>
      <c r="C2703" s="65"/>
      <c r="D2703" s="271"/>
      <c r="E2703" s="272"/>
      <c r="F2703" s="272"/>
      <c r="G2703" s="125"/>
      <c r="H2703" s="125"/>
      <c r="I2703" s="124"/>
      <c r="J2703" s="149"/>
      <c r="L2703"/>
      <c r="M2703"/>
      <c r="N2703"/>
      <c r="O2703"/>
      <c r="P2703"/>
      <c r="Q2703"/>
      <c r="R2703"/>
      <c r="S2703"/>
      <c r="T2703"/>
      <c r="U2703"/>
      <c r="V2703"/>
      <c r="W2703"/>
      <c r="X2703"/>
      <c r="Y2703"/>
      <c r="Z2703"/>
      <c r="AA2703"/>
      <c r="AB2703"/>
      <c r="AC2703"/>
      <c r="AD2703"/>
      <c r="AE2703"/>
      <c r="AF2703"/>
      <c r="AG2703"/>
      <c r="AH2703"/>
      <c r="AI2703"/>
      <c r="AJ2703"/>
      <c r="AK2703"/>
      <c r="AL2703"/>
      <c r="AM2703"/>
      <c r="AN2703"/>
      <c r="AO2703"/>
      <c r="AP2703"/>
    </row>
    <row r="2704" spans="1:42" s="93" customFormat="1">
      <c r="A2704"/>
      <c r="B2704"/>
      <c r="C2704" s="65"/>
      <c r="D2704" s="271"/>
      <c r="E2704" s="272"/>
      <c r="F2704" s="272"/>
      <c r="G2704" s="125"/>
      <c r="H2704" s="125"/>
      <c r="I2704" s="124"/>
      <c r="J2704" s="149"/>
      <c r="L2704"/>
      <c r="M2704"/>
      <c r="N2704"/>
      <c r="O2704"/>
      <c r="P2704"/>
      <c r="Q2704"/>
      <c r="R2704"/>
      <c r="S2704"/>
      <c r="T2704"/>
      <c r="U2704"/>
      <c r="V2704"/>
      <c r="W2704"/>
      <c r="X2704"/>
      <c r="Y2704"/>
      <c r="Z2704"/>
      <c r="AA2704"/>
      <c r="AB2704"/>
      <c r="AC2704"/>
      <c r="AD2704"/>
      <c r="AE2704"/>
      <c r="AF2704"/>
      <c r="AG2704"/>
      <c r="AH2704"/>
      <c r="AI2704"/>
      <c r="AJ2704"/>
      <c r="AK2704"/>
      <c r="AL2704"/>
      <c r="AM2704"/>
      <c r="AN2704"/>
      <c r="AO2704"/>
      <c r="AP2704"/>
    </row>
    <row r="2705" spans="1:42" s="93" customFormat="1">
      <c r="A2705"/>
      <c r="B2705"/>
      <c r="C2705" s="65"/>
      <c r="D2705" s="271"/>
      <c r="E2705" s="272"/>
      <c r="F2705" s="272"/>
      <c r="G2705" s="125"/>
      <c r="H2705" s="125"/>
      <c r="I2705" s="124"/>
      <c r="J2705" s="149"/>
      <c r="L2705"/>
      <c r="M2705"/>
      <c r="N2705"/>
      <c r="O2705"/>
      <c r="P2705"/>
      <c r="Q2705"/>
      <c r="R2705"/>
      <c r="S2705"/>
      <c r="T2705"/>
      <c r="U2705"/>
      <c r="V2705"/>
      <c r="W2705"/>
      <c r="X2705"/>
      <c r="Y2705"/>
      <c r="Z2705"/>
      <c r="AA2705"/>
      <c r="AB2705"/>
      <c r="AC2705"/>
      <c r="AD2705"/>
      <c r="AE2705"/>
      <c r="AF2705"/>
      <c r="AG2705"/>
      <c r="AH2705"/>
      <c r="AI2705"/>
      <c r="AJ2705"/>
      <c r="AK2705"/>
      <c r="AL2705"/>
      <c r="AM2705"/>
      <c r="AN2705"/>
      <c r="AO2705"/>
      <c r="AP2705"/>
    </row>
    <row r="2706" spans="1:42" s="93" customFormat="1">
      <c r="A2706"/>
      <c r="B2706"/>
      <c r="C2706" s="65"/>
      <c r="D2706" s="271"/>
      <c r="E2706" s="272"/>
      <c r="F2706" s="272"/>
      <c r="G2706" s="125"/>
      <c r="H2706" s="125"/>
      <c r="I2706" s="124"/>
      <c r="J2706" s="149"/>
      <c r="L2706"/>
      <c r="M2706"/>
      <c r="N2706"/>
      <c r="O2706"/>
      <c r="P2706"/>
      <c r="Q2706"/>
      <c r="R2706"/>
      <c r="S2706"/>
      <c r="T2706"/>
      <c r="U2706"/>
      <c r="V2706"/>
      <c r="W2706"/>
      <c r="X2706"/>
      <c r="Y2706"/>
      <c r="Z2706"/>
      <c r="AA2706"/>
      <c r="AB2706"/>
      <c r="AC2706"/>
      <c r="AD2706"/>
      <c r="AE2706"/>
      <c r="AF2706"/>
      <c r="AG2706"/>
      <c r="AH2706"/>
      <c r="AI2706"/>
      <c r="AJ2706"/>
      <c r="AK2706"/>
      <c r="AL2706"/>
      <c r="AM2706"/>
      <c r="AN2706"/>
      <c r="AO2706"/>
      <c r="AP2706"/>
    </row>
    <row r="2707" spans="1:42" s="93" customFormat="1">
      <c r="A2707"/>
      <c r="B2707"/>
      <c r="C2707" s="65"/>
      <c r="D2707" s="271"/>
      <c r="E2707" s="272"/>
      <c r="F2707" s="272"/>
      <c r="G2707" s="125"/>
      <c r="H2707" s="125"/>
      <c r="I2707" s="124"/>
      <c r="J2707" s="149"/>
      <c r="L2707"/>
      <c r="M2707"/>
      <c r="N2707"/>
      <c r="O2707"/>
      <c r="P2707"/>
      <c r="Q2707"/>
      <c r="R2707"/>
      <c r="S2707"/>
      <c r="T2707"/>
      <c r="U2707"/>
      <c r="V2707"/>
      <c r="W2707"/>
      <c r="X2707"/>
      <c r="Y2707"/>
      <c r="Z2707"/>
      <c r="AA2707"/>
      <c r="AB2707"/>
      <c r="AC2707"/>
      <c r="AD2707"/>
      <c r="AE2707"/>
      <c r="AF2707"/>
      <c r="AG2707"/>
      <c r="AH2707"/>
      <c r="AI2707"/>
      <c r="AJ2707"/>
      <c r="AK2707"/>
      <c r="AL2707"/>
      <c r="AM2707"/>
      <c r="AN2707"/>
      <c r="AO2707"/>
      <c r="AP2707"/>
    </row>
    <row r="2708" spans="1:42" s="93" customFormat="1">
      <c r="A2708"/>
      <c r="B2708"/>
      <c r="C2708" s="65"/>
      <c r="D2708" s="271"/>
      <c r="E2708" s="272"/>
      <c r="F2708" s="272"/>
      <c r="G2708" s="125"/>
      <c r="H2708" s="125"/>
      <c r="I2708" s="124"/>
      <c r="J2708" s="149"/>
      <c r="L2708"/>
      <c r="M2708"/>
      <c r="N2708"/>
      <c r="O2708"/>
      <c r="P2708"/>
      <c r="Q2708"/>
      <c r="R2708"/>
      <c r="S2708"/>
      <c r="T2708"/>
      <c r="U2708"/>
      <c r="V2708"/>
      <c r="W2708"/>
      <c r="X2708"/>
      <c r="Y2708"/>
      <c r="Z2708"/>
      <c r="AA2708"/>
      <c r="AB2708"/>
      <c r="AC2708"/>
      <c r="AD2708"/>
      <c r="AE2708"/>
      <c r="AF2708"/>
      <c r="AG2708"/>
      <c r="AH2708"/>
      <c r="AI2708"/>
      <c r="AJ2708"/>
      <c r="AK2708"/>
      <c r="AL2708"/>
      <c r="AM2708"/>
      <c r="AN2708"/>
      <c r="AO2708"/>
      <c r="AP2708"/>
    </row>
    <row r="2709" spans="1:42" s="93" customFormat="1">
      <c r="A2709"/>
      <c r="B2709"/>
      <c r="C2709" s="65"/>
      <c r="D2709" s="271"/>
      <c r="E2709" s="272"/>
      <c r="F2709" s="272"/>
      <c r="G2709" s="125"/>
      <c r="H2709" s="125"/>
      <c r="I2709" s="124"/>
      <c r="J2709" s="149"/>
      <c r="L2709"/>
      <c r="M2709"/>
      <c r="N2709"/>
      <c r="O2709"/>
      <c r="P2709"/>
      <c r="Q2709"/>
      <c r="R2709"/>
      <c r="S2709"/>
      <c r="T2709"/>
      <c r="U2709"/>
      <c r="V2709"/>
      <c r="W2709"/>
      <c r="X2709"/>
      <c r="Y2709"/>
      <c r="Z2709"/>
      <c r="AA2709"/>
      <c r="AB2709"/>
      <c r="AC2709"/>
      <c r="AD2709"/>
      <c r="AE2709"/>
      <c r="AF2709"/>
      <c r="AG2709"/>
      <c r="AH2709"/>
      <c r="AI2709"/>
      <c r="AJ2709"/>
      <c r="AK2709"/>
      <c r="AL2709"/>
      <c r="AM2709"/>
      <c r="AN2709"/>
      <c r="AO2709"/>
      <c r="AP2709"/>
    </row>
    <row r="2710" spans="1:42" s="93" customFormat="1">
      <c r="A2710"/>
      <c r="B2710"/>
      <c r="C2710" s="65"/>
      <c r="D2710" s="271"/>
      <c r="E2710" s="272"/>
      <c r="F2710" s="272"/>
      <c r="G2710" s="125"/>
      <c r="H2710" s="125"/>
      <c r="I2710" s="124"/>
      <c r="J2710" s="149"/>
      <c r="L2710"/>
      <c r="M2710"/>
      <c r="N2710"/>
      <c r="O2710"/>
      <c r="P2710"/>
      <c r="Q2710"/>
      <c r="R2710"/>
      <c r="S2710"/>
      <c r="T2710"/>
      <c r="U2710"/>
      <c r="V2710"/>
      <c r="W2710"/>
      <c r="X2710"/>
      <c r="Y2710"/>
      <c r="Z2710"/>
      <c r="AA2710"/>
      <c r="AB2710"/>
      <c r="AC2710"/>
      <c r="AD2710"/>
      <c r="AE2710"/>
      <c r="AF2710"/>
      <c r="AG2710"/>
      <c r="AH2710"/>
      <c r="AI2710"/>
      <c r="AJ2710"/>
      <c r="AK2710"/>
      <c r="AL2710"/>
      <c r="AM2710"/>
      <c r="AN2710"/>
      <c r="AO2710"/>
      <c r="AP2710"/>
    </row>
    <row r="2711" spans="1:42" s="93" customFormat="1">
      <c r="A2711"/>
      <c r="B2711"/>
      <c r="C2711" s="65"/>
      <c r="D2711" s="271"/>
      <c r="E2711" s="272"/>
      <c r="F2711" s="272"/>
      <c r="G2711" s="125"/>
      <c r="H2711" s="125"/>
      <c r="I2711" s="124"/>
      <c r="J2711" s="149"/>
      <c r="L2711"/>
      <c r="M2711"/>
      <c r="N2711"/>
      <c r="O2711"/>
      <c r="P2711"/>
      <c r="Q2711"/>
      <c r="R2711"/>
      <c r="S2711"/>
      <c r="T2711"/>
      <c r="U2711"/>
      <c r="V2711"/>
      <c r="W2711"/>
      <c r="X2711"/>
      <c r="Y2711"/>
      <c r="Z2711"/>
      <c r="AA2711"/>
      <c r="AB2711"/>
      <c r="AC2711"/>
      <c r="AD2711"/>
      <c r="AE2711"/>
      <c r="AF2711"/>
      <c r="AG2711"/>
      <c r="AH2711"/>
      <c r="AI2711"/>
      <c r="AJ2711"/>
      <c r="AK2711"/>
      <c r="AL2711"/>
      <c r="AM2711"/>
      <c r="AN2711"/>
      <c r="AO2711"/>
      <c r="AP2711"/>
    </row>
    <row r="2712" spans="1:42" s="93" customFormat="1">
      <c r="A2712"/>
      <c r="B2712"/>
      <c r="C2712" s="65"/>
      <c r="D2712" s="271"/>
      <c r="E2712" s="272"/>
      <c r="F2712" s="272"/>
      <c r="G2712" s="125"/>
      <c r="H2712" s="125"/>
      <c r="I2712" s="124"/>
      <c r="J2712" s="149"/>
      <c r="L2712"/>
      <c r="M2712"/>
      <c r="N2712"/>
      <c r="O2712"/>
      <c r="P2712"/>
      <c r="Q2712"/>
      <c r="R2712"/>
      <c r="S2712"/>
      <c r="T2712"/>
      <c r="U2712"/>
      <c r="V2712"/>
      <c r="W2712"/>
      <c r="X2712"/>
      <c r="Y2712"/>
      <c r="Z2712"/>
      <c r="AA2712"/>
      <c r="AB2712"/>
      <c r="AC2712"/>
      <c r="AD2712"/>
      <c r="AE2712"/>
      <c r="AF2712"/>
      <c r="AG2712"/>
      <c r="AH2712"/>
      <c r="AI2712"/>
      <c r="AJ2712"/>
      <c r="AK2712"/>
      <c r="AL2712"/>
      <c r="AM2712"/>
      <c r="AN2712"/>
      <c r="AO2712"/>
      <c r="AP2712"/>
    </row>
    <row r="2713" spans="1:42" s="93" customFormat="1">
      <c r="A2713"/>
      <c r="B2713"/>
      <c r="C2713" s="65"/>
      <c r="D2713" s="271"/>
      <c r="E2713" s="272"/>
      <c r="F2713" s="272"/>
      <c r="G2713" s="125"/>
      <c r="H2713" s="125"/>
      <c r="I2713" s="124"/>
      <c r="J2713" s="149"/>
      <c r="L2713"/>
      <c r="M2713"/>
      <c r="N2713"/>
      <c r="O2713"/>
      <c r="P2713"/>
      <c r="Q2713"/>
      <c r="R2713"/>
      <c r="S2713"/>
      <c r="T2713"/>
      <c r="U2713"/>
      <c r="V2713"/>
      <c r="W2713"/>
      <c r="X2713"/>
      <c r="Y2713"/>
      <c r="Z2713"/>
      <c r="AA2713"/>
      <c r="AB2713"/>
      <c r="AC2713"/>
      <c r="AD2713"/>
      <c r="AE2713"/>
      <c r="AF2713"/>
      <c r="AG2713"/>
      <c r="AH2713"/>
      <c r="AI2713"/>
      <c r="AJ2713"/>
      <c r="AK2713"/>
      <c r="AL2713"/>
      <c r="AM2713"/>
      <c r="AN2713"/>
      <c r="AO2713"/>
      <c r="AP2713"/>
    </row>
    <row r="2714" spans="1:42" s="93" customFormat="1">
      <c r="A2714"/>
      <c r="B2714"/>
      <c r="C2714" s="65"/>
      <c r="D2714" s="271"/>
      <c r="E2714" s="272"/>
      <c r="F2714" s="272"/>
      <c r="G2714" s="125"/>
      <c r="H2714" s="125"/>
      <c r="I2714" s="124"/>
      <c r="J2714" s="149"/>
      <c r="L2714"/>
      <c r="M2714"/>
      <c r="N2714"/>
      <c r="O2714"/>
      <c r="P2714"/>
      <c r="Q2714"/>
      <c r="R2714"/>
      <c r="S2714"/>
      <c r="T2714"/>
      <c r="U2714"/>
      <c r="V2714"/>
      <c r="W2714"/>
      <c r="X2714"/>
      <c r="Y2714"/>
      <c r="Z2714"/>
      <c r="AA2714"/>
      <c r="AB2714"/>
      <c r="AC2714"/>
      <c r="AD2714"/>
      <c r="AE2714"/>
      <c r="AF2714"/>
      <c r="AG2714"/>
      <c r="AH2714"/>
      <c r="AI2714"/>
      <c r="AJ2714"/>
      <c r="AK2714"/>
      <c r="AL2714"/>
      <c r="AM2714"/>
      <c r="AN2714"/>
      <c r="AO2714"/>
      <c r="AP2714"/>
    </row>
    <row r="2715" spans="1:42" s="93" customFormat="1">
      <c r="A2715"/>
      <c r="B2715"/>
      <c r="C2715" s="65"/>
      <c r="D2715" s="271"/>
      <c r="E2715" s="272"/>
      <c r="F2715" s="272"/>
      <c r="G2715" s="125"/>
      <c r="H2715" s="125"/>
      <c r="I2715" s="124"/>
      <c r="J2715" s="149"/>
      <c r="L2715"/>
      <c r="M2715"/>
      <c r="N2715"/>
      <c r="O2715"/>
      <c r="P2715"/>
      <c r="Q2715"/>
      <c r="R2715"/>
      <c r="S2715"/>
      <c r="T2715"/>
      <c r="U2715"/>
      <c r="V2715"/>
      <c r="W2715"/>
      <c r="X2715"/>
      <c r="Y2715"/>
      <c r="Z2715"/>
      <c r="AA2715"/>
      <c r="AB2715"/>
      <c r="AC2715"/>
      <c r="AD2715"/>
      <c r="AE2715"/>
      <c r="AF2715"/>
      <c r="AG2715"/>
      <c r="AH2715"/>
      <c r="AI2715"/>
      <c r="AJ2715"/>
      <c r="AK2715"/>
      <c r="AL2715"/>
      <c r="AM2715"/>
      <c r="AN2715"/>
      <c r="AO2715"/>
      <c r="AP2715"/>
    </row>
    <row r="2716" spans="1:42" s="93" customFormat="1">
      <c r="A2716"/>
      <c r="B2716"/>
      <c r="C2716" s="65"/>
      <c r="D2716" s="271"/>
      <c r="E2716" s="272"/>
      <c r="F2716" s="272"/>
      <c r="G2716" s="125"/>
      <c r="H2716" s="125"/>
      <c r="I2716" s="124"/>
      <c r="J2716" s="149"/>
      <c r="L2716"/>
      <c r="M2716"/>
      <c r="N2716"/>
      <c r="O2716"/>
      <c r="P2716"/>
      <c r="Q2716"/>
      <c r="R2716"/>
      <c r="S2716"/>
      <c r="T2716"/>
      <c r="U2716"/>
      <c r="V2716"/>
      <c r="W2716"/>
      <c r="X2716"/>
      <c r="Y2716"/>
      <c r="Z2716"/>
      <c r="AA2716"/>
      <c r="AB2716"/>
      <c r="AC2716"/>
      <c r="AD2716"/>
      <c r="AE2716"/>
      <c r="AF2716"/>
      <c r="AG2716"/>
      <c r="AH2716"/>
      <c r="AI2716"/>
      <c r="AJ2716"/>
      <c r="AK2716"/>
      <c r="AL2716"/>
      <c r="AM2716"/>
      <c r="AN2716"/>
      <c r="AO2716"/>
      <c r="AP2716"/>
    </row>
    <row r="2717" spans="1:42" s="93" customFormat="1">
      <c r="A2717"/>
      <c r="B2717"/>
      <c r="C2717" s="65"/>
      <c r="D2717" s="271"/>
      <c r="E2717" s="272"/>
      <c r="F2717" s="272"/>
      <c r="G2717" s="125"/>
      <c r="H2717" s="125"/>
      <c r="I2717" s="124"/>
      <c r="J2717" s="149"/>
      <c r="L2717"/>
      <c r="M2717"/>
      <c r="N2717"/>
      <c r="O2717"/>
      <c r="P2717"/>
      <c r="Q2717"/>
      <c r="R2717"/>
      <c r="S2717"/>
      <c r="T2717"/>
      <c r="U2717"/>
      <c r="V2717"/>
      <c r="W2717"/>
      <c r="X2717"/>
      <c r="Y2717"/>
      <c r="Z2717"/>
      <c r="AA2717"/>
      <c r="AB2717"/>
      <c r="AC2717"/>
      <c r="AD2717"/>
      <c r="AE2717"/>
      <c r="AF2717"/>
      <c r="AG2717"/>
      <c r="AH2717"/>
      <c r="AI2717"/>
      <c r="AJ2717"/>
      <c r="AK2717"/>
      <c r="AL2717"/>
      <c r="AM2717"/>
      <c r="AN2717"/>
      <c r="AO2717"/>
      <c r="AP2717"/>
    </row>
    <row r="2718" spans="1:42" s="93" customFormat="1">
      <c r="A2718"/>
      <c r="B2718"/>
      <c r="C2718" s="65"/>
      <c r="D2718" s="271"/>
      <c r="E2718" s="272"/>
      <c r="F2718" s="272"/>
      <c r="G2718" s="125"/>
      <c r="H2718" s="125"/>
      <c r="I2718" s="124"/>
      <c r="J2718" s="149"/>
      <c r="L2718"/>
      <c r="M2718"/>
      <c r="N2718"/>
      <c r="O2718"/>
      <c r="P2718"/>
      <c r="Q2718"/>
      <c r="R2718"/>
      <c r="S2718"/>
      <c r="T2718"/>
      <c r="U2718"/>
      <c r="V2718"/>
      <c r="W2718"/>
      <c r="X2718"/>
      <c r="Y2718"/>
      <c r="Z2718"/>
      <c r="AA2718"/>
      <c r="AB2718"/>
      <c r="AC2718"/>
      <c r="AD2718"/>
      <c r="AE2718"/>
      <c r="AF2718"/>
      <c r="AG2718"/>
      <c r="AH2718"/>
      <c r="AI2718"/>
      <c r="AJ2718"/>
      <c r="AK2718"/>
      <c r="AL2718"/>
      <c r="AM2718"/>
      <c r="AN2718"/>
      <c r="AO2718"/>
      <c r="AP2718"/>
    </row>
    <row r="2719" spans="1:42" s="93" customFormat="1">
      <c r="A2719"/>
      <c r="B2719"/>
      <c r="C2719" s="65"/>
      <c r="D2719" s="271"/>
      <c r="E2719" s="272"/>
      <c r="F2719" s="272"/>
      <c r="G2719" s="125"/>
      <c r="H2719" s="125"/>
      <c r="I2719" s="124"/>
      <c r="J2719" s="149"/>
      <c r="L2719"/>
      <c r="M2719"/>
      <c r="N2719"/>
      <c r="O2719"/>
      <c r="P2719"/>
      <c r="Q2719"/>
      <c r="R2719"/>
      <c r="S2719"/>
      <c r="T2719"/>
      <c r="U2719"/>
      <c r="V2719"/>
      <c r="W2719"/>
      <c r="X2719"/>
      <c r="Y2719"/>
      <c r="Z2719"/>
      <c r="AA2719"/>
      <c r="AB2719"/>
      <c r="AC2719"/>
      <c r="AD2719"/>
      <c r="AE2719"/>
      <c r="AF2719"/>
      <c r="AG2719"/>
      <c r="AH2719"/>
      <c r="AI2719"/>
      <c r="AJ2719"/>
      <c r="AK2719"/>
      <c r="AL2719"/>
      <c r="AM2719"/>
      <c r="AN2719"/>
      <c r="AO2719"/>
      <c r="AP2719"/>
    </row>
    <row r="2720" spans="1:42" s="93" customFormat="1">
      <c r="A2720"/>
      <c r="B2720"/>
      <c r="C2720" s="65"/>
      <c r="D2720" s="271"/>
      <c r="E2720" s="272"/>
      <c r="F2720" s="272"/>
      <c r="G2720" s="125"/>
      <c r="H2720" s="125"/>
      <c r="I2720" s="124"/>
      <c r="J2720" s="149"/>
      <c r="L2720"/>
      <c r="M2720"/>
      <c r="N2720"/>
      <c r="O2720"/>
      <c r="P2720"/>
      <c r="Q2720"/>
      <c r="R2720"/>
      <c r="S2720"/>
      <c r="T2720"/>
      <c r="U2720"/>
      <c r="V2720"/>
      <c r="W2720"/>
      <c r="X2720"/>
      <c r="Y2720"/>
      <c r="Z2720"/>
      <c r="AA2720"/>
      <c r="AB2720"/>
      <c r="AC2720"/>
      <c r="AD2720"/>
      <c r="AE2720"/>
      <c r="AF2720"/>
      <c r="AG2720"/>
      <c r="AH2720"/>
      <c r="AI2720"/>
      <c r="AJ2720"/>
      <c r="AK2720"/>
      <c r="AL2720"/>
      <c r="AM2720"/>
      <c r="AN2720"/>
      <c r="AO2720"/>
      <c r="AP2720"/>
    </row>
    <row r="2721" spans="1:42" s="93" customFormat="1">
      <c r="A2721"/>
      <c r="B2721"/>
      <c r="C2721" s="65"/>
      <c r="D2721" s="271"/>
      <c r="E2721" s="272"/>
      <c r="F2721" s="272"/>
      <c r="G2721" s="125"/>
      <c r="H2721" s="125"/>
      <c r="I2721" s="124"/>
      <c r="J2721" s="149"/>
      <c r="L2721"/>
      <c r="M2721"/>
      <c r="N2721"/>
      <c r="O2721"/>
      <c r="P2721"/>
      <c r="Q2721"/>
      <c r="R2721"/>
      <c r="S2721"/>
      <c r="T2721"/>
      <c r="U2721"/>
      <c r="V2721"/>
      <c r="W2721"/>
      <c r="X2721"/>
      <c r="Y2721"/>
      <c r="Z2721"/>
      <c r="AA2721"/>
      <c r="AB2721"/>
      <c r="AC2721"/>
      <c r="AD2721"/>
      <c r="AE2721"/>
      <c r="AF2721"/>
      <c r="AG2721"/>
      <c r="AH2721"/>
      <c r="AI2721"/>
      <c r="AJ2721"/>
      <c r="AK2721"/>
      <c r="AL2721"/>
      <c r="AM2721"/>
      <c r="AN2721"/>
      <c r="AO2721"/>
      <c r="AP2721"/>
    </row>
    <row r="2722" spans="1:42" s="93" customFormat="1">
      <c r="A2722"/>
      <c r="B2722"/>
      <c r="C2722" s="65"/>
      <c r="D2722" s="271"/>
      <c r="E2722" s="272"/>
      <c r="F2722" s="272"/>
      <c r="G2722" s="125"/>
      <c r="H2722" s="125"/>
      <c r="I2722" s="124"/>
      <c r="J2722" s="149"/>
      <c r="L2722"/>
      <c r="M2722"/>
      <c r="N2722"/>
      <c r="O2722"/>
      <c r="P2722"/>
      <c r="Q2722"/>
      <c r="R2722"/>
      <c r="S2722"/>
      <c r="T2722"/>
      <c r="U2722"/>
      <c r="V2722"/>
      <c r="W2722"/>
      <c r="X2722"/>
      <c r="Y2722"/>
      <c r="Z2722"/>
      <c r="AA2722"/>
      <c r="AB2722"/>
      <c r="AC2722"/>
      <c r="AD2722"/>
      <c r="AE2722"/>
      <c r="AF2722"/>
      <c r="AG2722"/>
      <c r="AH2722"/>
      <c r="AI2722"/>
      <c r="AJ2722"/>
      <c r="AK2722"/>
      <c r="AL2722"/>
      <c r="AM2722"/>
      <c r="AN2722"/>
      <c r="AO2722"/>
      <c r="AP2722"/>
    </row>
    <row r="2723" spans="1:42" s="93" customFormat="1">
      <c r="A2723"/>
      <c r="B2723"/>
      <c r="C2723"/>
      <c r="E2723" s="95"/>
      <c r="F2723" s="95"/>
      <c r="G2723" s="125"/>
      <c r="H2723" s="125"/>
      <c r="I2723" s="94"/>
      <c r="L2723"/>
      <c r="M2723"/>
      <c r="N2723"/>
      <c r="O2723"/>
      <c r="P2723"/>
      <c r="Q2723"/>
      <c r="R2723"/>
      <c r="S2723"/>
      <c r="T2723"/>
      <c r="U2723"/>
      <c r="V2723"/>
      <c r="W2723"/>
      <c r="X2723"/>
      <c r="Y2723"/>
      <c r="Z2723"/>
      <c r="AA2723"/>
      <c r="AB2723"/>
      <c r="AC2723"/>
      <c r="AD2723"/>
      <c r="AE2723"/>
      <c r="AF2723"/>
      <c r="AG2723"/>
      <c r="AH2723"/>
      <c r="AI2723"/>
      <c r="AJ2723"/>
      <c r="AK2723"/>
      <c r="AL2723"/>
      <c r="AM2723"/>
      <c r="AN2723"/>
      <c r="AO2723"/>
      <c r="AP2723"/>
    </row>
  </sheetData>
  <mergeCells count="10">
    <mergeCell ref="B271:C271"/>
    <mergeCell ref="B319:C319"/>
    <mergeCell ref="B321:C321"/>
    <mergeCell ref="B600:C600"/>
    <mergeCell ref="B687:C687"/>
    <mergeCell ref="G2:H2"/>
    <mergeCell ref="B7:C7"/>
    <mergeCell ref="D7:K7"/>
    <mergeCell ref="B18:C18"/>
    <mergeCell ref="B20:C20"/>
  </mergeCells>
  <conditionalFormatting sqref="C1582">
    <cfRule type="containsText" priority="2" operator="containsText" text="m2">
      <formula>NOT(ISERROR(SEARCH("m2",C1582)))</formula>
    </cfRule>
  </conditionalFormatting>
  <conditionalFormatting sqref="C1603">
    <cfRule type="containsText" priority="1" operator="containsText" text="m2">
      <formula>NOT(ISERROR(SEARCH("m2",C1603)))</formula>
    </cfRule>
  </conditionalFormatting>
  <conditionalFormatting sqref="N1035">
    <cfRule type="containsText" dxfId="0" priority="3" operator="containsText" text="150x50mm">
      <formula>NOT(ISERROR(SEARCH("150x50mm",N1035)))</formula>
    </cfRule>
  </conditionalFormatting>
  <printOptions horizontalCentered="1" gridLines="1"/>
  <pageMargins left="0.35433070866141703" right="0.15748031496063" top="0.98425196850393704" bottom="0.98425196850393704" header="0.511811023622047" footer="0.511811023622047"/>
  <pageSetup paperSize="9" scale="36" orientation="portrait" r:id="rId1"/>
  <headerFooter alignWithMargins="0">
    <oddHeader>&amp;C&amp;A</oddHeader>
    <oddFooter>&amp;CQS Page &amp;P</oddFooter>
  </headerFooter>
  <rowBreaks count="4" manualBreakCount="4">
    <brk id="490" max="12" man="1"/>
    <brk id="1548" max="12" man="1"/>
    <brk id="1814" max="12" man="1"/>
    <brk id="2088" max="12" man="1"/>
  </rowBreaks>
  <colBreaks count="1" manualBreakCount="1">
    <brk id="13"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329"/>
  <sheetViews>
    <sheetView workbookViewId="0">
      <selection activeCell="D317" sqref="D317:D325"/>
    </sheetView>
  </sheetViews>
  <sheetFormatPr defaultColWidth="9" defaultRowHeight="12.75"/>
  <cols>
    <col min="2" max="2" width="63.140625" customWidth="1"/>
    <col min="6" max="6" width="11.42578125" customWidth="1"/>
  </cols>
  <sheetData>
    <row r="2" spans="1:6">
      <c r="B2" s="17" t="s">
        <v>2220</v>
      </c>
      <c r="E2" s="17" t="s">
        <v>8</v>
      </c>
      <c r="F2" s="18">
        <v>44425</v>
      </c>
    </row>
    <row r="3" spans="1:6">
      <c r="A3" s="19" t="s">
        <v>9</v>
      </c>
      <c r="B3" s="19" t="s">
        <v>10</v>
      </c>
      <c r="C3" s="19" t="s">
        <v>12</v>
      </c>
      <c r="D3" s="19" t="s">
        <v>11</v>
      </c>
      <c r="E3" s="20" t="s">
        <v>47</v>
      </c>
      <c r="F3" s="20" t="s">
        <v>16</v>
      </c>
    </row>
    <row r="4" spans="1:6">
      <c r="A4" s="21"/>
      <c r="B4" s="21"/>
      <c r="C4" s="21"/>
      <c r="D4" s="21"/>
      <c r="E4" s="22"/>
      <c r="F4" s="22"/>
    </row>
    <row r="5" spans="1:6">
      <c r="A5" s="21"/>
      <c r="B5" s="23" t="s">
        <v>352</v>
      </c>
      <c r="C5" s="21"/>
      <c r="D5" s="21"/>
      <c r="E5" s="22"/>
      <c r="F5" s="22"/>
    </row>
    <row r="6" spans="1:6">
      <c r="A6" s="21"/>
      <c r="B6" s="23" t="s">
        <v>2221</v>
      </c>
      <c r="C6" s="21"/>
      <c r="D6" s="21"/>
      <c r="E6" s="22"/>
      <c r="F6" s="22"/>
    </row>
    <row r="7" spans="1:6">
      <c r="A7" s="21"/>
      <c r="B7" s="24" t="s">
        <v>2222</v>
      </c>
      <c r="C7" s="21"/>
      <c r="D7" s="21"/>
      <c r="E7" s="22"/>
      <c r="F7" s="22"/>
    </row>
    <row r="8" spans="1:6">
      <c r="A8" s="21"/>
      <c r="B8" s="24" t="s">
        <v>2223</v>
      </c>
      <c r="C8" s="21"/>
      <c r="D8" s="21"/>
      <c r="E8" s="22"/>
      <c r="F8" s="22"/>
    </row>
    <row r="9" spans="1:6">
      <c r="A9" s="21"/>
      <c r="B9" s="24" t="s">
        <v>2224</v>
      </c>
      <c r="C9" s="21"/>
      <c r="D9" s="21"/>
      <c r="E9" s="22"/>
      <c r="F9" s="22"/>
    </row>
    <row r="10" spans="1:6">
      <c r="A10" s="21"/>
      <c r="B10" s="25"/>
      <c r="C10" s="21"/>
      <c r="D10" s="21"/>
      <c r="E10" s="22"/>
      <c r="F10" s="22"/>
    </row>
    <row r="11" spans="1:6">
      <c r="A11" s="21"/>
      <c r="B11" s="23" t="s">
        <v>2225</v>
      </c>
      <c r="C11" s="21"/>
      <c r="D11" s="21"/>
      <c r="E11" s="22"/>
      <c r="F11" s="22"/>
    </row>
    <row r="12" spans="1:6">
      <c r="A12" s="21"/>
      <c r="B12" s="24" t="s">
        <v>2226</v>
      </c>
      <c r="C12" s="21"/>
      <c r="D12" s="21"/>
      <c r="E12" s="22"/>
      <c r="F12" s="22"/>
    </row>
    <row r="13" spans="1:6">
      <c r="A13" s="21"/>
      <c r="B13" s="24" t="s">
        <v>2227</v>
      </c>
      <c r="C13" s="21"/>
      <c r="D13" s="21"/>
      <c r="E13" s="22"/>
      <c r="F13" s="22"/>
    </row>
    <row r="14" spans="1:6">
      <c r="A14" s="21"/>
      <c r="B14" s="21"/>
      <c r="C14" s="21"/>
      <c r="D14" s="21"/>
      <c r="E14" s="22"/>
      <c r="F14" s="22"/>
    </row>
    <row r="15" spans="1:6">
      <c r="A15" s="26"/>
      <c r="B15" s="27" t="s">
        <v>2228</v>
      </c>
      <c r="C15" s="28"/>
      <c r="D15" s="26"/>
      <c r="E15" s="29"/>
      <c r="F15" s="29"/>
    </row>
    <row r="16" spans="1:6">
      <c r="A16" s="30"/>
      <c r="B16" s="31" t="s">
        <v>2229</v>
      </c>
      <c r="C16" s="31" t="s">
        <v>222</v>
      </c>
      <c r="D16" s="30"/>
      <c r="E16" s="32">
        <v>39</v>
      </c>
      <c r="F16" s="32">
        <f t="shared" ref="F16:F33" si="0">E16*D16</f>
        <v>0</v>
      </c>
    </row>
    <row r="17" spans="1:6">
      <c r="A17" s="30"/>
      <c r="B17" s="31" t="s">
        <v>2230</v>
      </c>
      <c r="C17" s="31" t="s">
        <v>222</v>
      </c>
      <c r="D17" s="30"/>
      <c r="E17" s="32">
        <v>195</v>
      </c>
      <c r="F17" s="32">
        <f t="shared" si="0"/>
        <v>0</v>
      </c>
    </row>
    <row r="18" spans="1:6">
      <c r="A18" s="33"/>
      <c r="B18" s="34" t="s">
        <v>2231</v>
      </c>
      <c r="C18" s="31" t="s">
        <v>222</v>
      </c>
      <c r="D18" s="35"/>
      <c r="E18" s="36">
        <v>51</v>
      </c>
      <c r="F18" s="32">
        <f t="shared" si="0"/>
        <v>0</v>
      </c>
    </row>
    <row r="19" spans="1:6">
      <c r="A19" s="30"/>
      <c r="B19" s="31" t="s">
        <v>2232</v>
      </c>
      <c r="C19" s="31" t="s">
        <v>222</v>
      </c>
      <c r="D19" s="30"/>
      <c r="E19" s="32">
        <v>80</v>
      </c>
      <c r="F19" s="32">
        <f t="shared" si="0"/>
        <v>0</v>
      </c>
    </row>
    <row r="20" spans="1:6">
      <c r="A20" s="30"/>
      <c r="B20" s="31" t="s">
        <v>2233</v>
      </c>
      <c r="C20" s="31" t="s">
        <v>222</v>
      </c>
      <c r="D20" s="30"/>
      <c r="E20" s="32">
        <v>11.1</v>
      </c>
      <c r="F20" s="32">
        <f t="shared" si="0"/>
        <v>0</v>
      </c>
    </row>
    <row r="21" spans="1:6">
      <c r="A21" s="30"/>
      <c r="B21" s="31" t="s">
        <v>2234</v>
      </c>
      <c r="C21" s="31" t="s">
        <v>222</v>
      </c>
      <c r="D21" s="30"/>
      <c r="E21" s="32">
        <v>21.5</v>
      </c>
      <c r="F21" s="32">
        <f t="shared" si="0"/>
        <v>0</v>
      </c>
    </row>
    <row r="22" spans="1:6">
      <c r="A22" s="30"/>
      <c r="B22" s="31" t="s">
        <v>2235</v>
      </c>
      <c r="C22" s="31" t="s">
        <v>222</v>
      </c>
      <c r="D22" s="30"/>
      <c r="E22" s="32">
        <v>30</v>
      </c>
      <c r="F22" s="32">
        <f t="shared" si="0"/>
        <v>0</v>
      </c>
    </row>
    <row r="23" spans="1:6">
      <c r="A23" s="30"/>
      <c r="B23" s="33" t="s">
        <v>2236</v>
      </c>
      <c r="C23" s="31" t="s">
        <v>222</v>
      </c>
      <c r="D23" s="30"/>
      <c r="E23" s="32">
        <v>21.25</v>
      </c>
      <c r="F23" s="32">
        <f t="shared" si="0"/>
        <v>0</v>
      </c>
    </row>
    <row r="24" spans="1:6">
      <c r="A24" s="30"/>
      <c r="B24" s="33" t="s">
        <v>2237</v>
      </c>
      <c r="C24" s="31" t="s">
        <v>222</v>
      </c>
      <c r="D24" s="30"/>
      <c r="E24" s="32">
        <v>457</v>
      </c>
      <c r="F24" s="32">
        <f t="shared" si="0"/>
        <v>0</v>
      </c>
    </row>
    <row r="25" spans="1:6">
      <c r="A25" s="30"/>
      <c r="B25" s="33" t="s">
        <v>2238</v>
      </c>
      <c r="C25" s="31" t="s">
        <v>222</v>
      </c>
      <c r="D25" s="30"/>
      <c r="E25" s="32">
        <v>81.2</v>
      </c>
      <c r="F25" s="32">
        <f t="shared" si="0"/>
        <v>0</v>
      </c>
    </row>
    <row r="26" spans="1:6">
      <c r="A26" s="30"/>
      <c r="B26" s="33" t="s">
        <v>2239</v>
      </c>
      <c r="C26" s="31" t="s">
        <v>222</v>
      </c>
      <c r="D26" s="30"/>
      <c r="E26" s="32">
        <v>19</v>
      </c>
      <c r="F26" s="32">
        <f t="shared" si="0"/>
        <v>0</v>
      </c>
    </row>
    <row r="27" spans="1:6">
      <c r="A27" s="30"/>
      <c r="B27" s="33" t="s">
        <v>2240</v>
      </c>
      <c r="C27" s="31" t="s">
        <v>222</v>
      </c>
      <c r="D27" s="30"/>
      <c r="E27" s="32">
        <v>275</v>
      </c>
      <c r="F27" s="32">
        <f t="shared" si="0"/>
        <v>0</v>
      </c>
    </row>
    <row r="28" spans="1:6">
      <c r="A28" s="30"/>
      <c r="B28" s="33" t="s">
        <v>2241</v>
      </c>
      <c r="C28" s="31" t="s">
        <v>222</v>
      </c>
      <c r="D28" s="30"/>
      <c r="E28" s="32">
        <v>200</v>
      </c>
      <c r="F28" s="32">
        <f t="shared" si="0"/>
        <v>0</v>
      </c>
    </row>
    <row r="29" spans="1:6">
      <c r="A29" s="30"/>
      <c r="B29" s="33" t="s">
        <v>2242</v>
      </c>
      <c r="C29" s="31" t="s">
        <v>222</v>
      </c>
      <c r="D29" s="30"/>
      <c r="E29" s="32">
        <v>21.85</v>
      </c>
      <c r="F29" s="32">
        <f t="shared" si="0"/>
        <v>0</v>
      </c>
    </row>
    <row r="30" spans="1:6">
      <c r="A30" s="30"/>
      <c r="B30" s="33" t="s">
        <v>2243</v>
      </c>
      <c r="C30" s="31" t="s">
        <v>222</v>
      </c>
      <c r="D30" s="30"/>
      <c r="E30" s="32">
        <v>8.5</v>
      </c>
      <c r="F30" s="32">
        <f t="shared" si="0"/>
        <v>0</v>
      </c>
    </row>
    <row r="31" spans="1:6">
      <c r="A31" s="30"/>
      <c r="B31" s="33" t="s">
        <v>2244</v>
      </c>
      <c r="C31" s="31" t="s">
        <v>222</v>
      </c>
      <c r="D31" s="30"/>
      <c r="E31" s="32">
        <v>5.5</v>
      </c>
      <c r="F31" s="32">
        <f t="shared" si="0"/>
        <v>0</v>
      </c>
    </row>
    <row r="32" spans="1:6">
      <c r="A32" s="30"/>
      <c r="B32" s="33" t="s">
        <v>2245</v>
      </c>
      <c r="C32" s="31" t="s">
        <v>222</v>
      </c>
      <c r="D32" s="30"/>
      <c r="E32" s="32">
        <v>2.5</v>
      </c>
      <c r="F32" s="32">
        <f t="shared" si="0"/>
        <v>0</v>
      </c>
    </row>
    <row r="33" spans="1:6">
      <c r="A33" s="30"/>
      <c r="B33" s="33" t="s">
        <v>2246</v>
      </c>
      <c r="C33" s="31" t="s">
        <v>222</v>
      </c>
      <c r="D33" s="30"/>
      <c r="E33" s="32">
        <v>120</v>
      </c>
      <c r="F33" s="32">
        <f t="shared" si="0"/>
        <v>0</v>
      </c>
    </row>
    <row r="34" spans="1:6">
      <c r="A34" s="30"/>
      <c r="B34" s="33"/>
      <c r="C34" s="37"/>
      <c r="D34" s="30"/>
      <c r="E34" s="32"/>
      <c r="F34" s="32"/>
    </row>
    <row r="35" spans="1:6">
      <c r="A35" s="30"/>
      <c r="B35" s="38" t="s">
        <v>2247</v>
      </c>
      <c r="C35" s="37"/>
      <c r="D35" s="30"/>
      <c r="E35" s="32"/>
      <c r="F35" s="32"/>
    </row>
    <row r="36" spans="1:6">
      <c r="A36" s="30"/>
      <c r="B36" s="38" t="s">
        <v>2248</v>
      </c>
      <c r="C36" s="37"/>
      <c r="D36" s="30"/>
      <c r="E36" s="32"/>
      <c r="F36" s="32"/>
    </row>
    <row r="37" spans="1:6">
      <c r="A37" s="30"/>
      <c r="B37" s="33" t="s">
        <v>2249</v>
      </c>
      <c r="C37" s="37" t="s">
        <v>2250</v>
      </c>
      <c r="D37" s="39"/>
      <c r="E37" s="40">
        <v>19.899999999999999</v>
      </c>
      <c r="F37" s="32">
        <f t="shared" ref="F37:F42" si="1">E37*D37</f>
        <v>0</v>
      </c>
    </row>
    <row r="38" spans="1:6">
      <c r="A38" s="30"/>
      <c r="B38" s="33" t="s">
        <v>2251</v>
      </c>
      <c r="C38" s="37" t="s">
        <v>2250</v>
      </c>
      <c r="D38" s="39"/>
      <c r="E38" s="40">
        <v>19.899999999999999</v>
      </c>
      <c r="F38" s="32">
        <f t="shared" si="1"/>
        <v>0</v>
      </c>
    </row>
    <row r="39" spans="1:6">
      <c r="A39" s="30"/>
      <c r="B39" s="33" t="s">
        <v>2252</v>
      </c>
      <c r="C39" s="37" t="s">
        <v>2250</v>
      </c>
      <c r="D39" s="39"/>
      <c r="E39" s="32">
        <v>2</v>
      </c>
      <c r="F39" s="32">
        <f t="shared" si="1"/>
        <v>0</v>
      </c>
    </row>
    <row r="40" spans="1:6">
      <c r="A40" s="30"/>
      <c r="B40" s="33" t="s">
        <v>2253</v>
      </c>
      <c r="C40" s="37" t="s">
        <v>2250</v>
      </c>
      <c r="D40" s="39"/>
      <c r="E40" s="32">
        <v>1</v>
      </c>
      <c r="F40" s="32">
        <f t="shared" si="1"/>
        <v>0</v>
      </c>
    </row>
    <row r="41" spans="1:6">
      <c r="A41" s="30"/>
      <c r="B41" s="33" t="s">
        <v>2254</v>
      </c>
      <c r="C41" s="37" t="s">
        <v>2255</v>
      </c>
      <c r="D41" s="39"/>
      <c r="E41" s="40">
        <v>91.3</v>
      </c>
      <c r="F41" s="32">
        <f t="shared" si="1"/>
        <v>0</v>
      </c>
    </row>
    <row r="42" spans="1:6">
      <c r="A42" s="30"/>
      <c r="B42" s="33" t="s">
        <v>2256</v>
      </c>
      <c r="C42" s="37" t="s">
        <v>2255</v>
      </c>
      <c r="D42" s="39"/>
      <c r="E42" s="32">
        <v>120</v>
      </c>
      <c r="F42" s="32">
        <f t="shared" si="1"/>
        <v>0</v>
      </c>
    </row>
    <row r="43" spans="1:6">
      <c r="A43" s="30"/>
      <c r="B43" s="33" t="s">
        <v>2257</v>
      </c>
      <c r="C43" s="37"/>
      <c r="D43" s="39"/>
      <c r="E43" s="32"/>
      <c r="F43" s="32"/>
    </row>
    <row r="44" spans="1:6">
      <c r="A44" s="30"/>
      <c r="B44" s="38" t="s">
        <v>2258</v>
      </c>
      <c r="C44" s="37"/>
      <c r="D44" s="39"/>
      <c r="E44" s="32"/>
      <c r="F44" s="32"/>
    </row>
    <row r="45" spans="1:6">
      <c r="A45" s="30"/>
      <c r="B45" s="41" t="s">
        <v>2259</v>
      </c>
      <c r="C45" s="31" t="s">
        <v>2260</v>
      </c>
      <c r="D45" s="39"/>
      <c r="E45" s="40">
        <v>131.94999999999999</v>
      </c>
      <c r="F45" s="32">
        <f>E45*D45</f>
        <v>0</v>
      </c>
    </row>
    <row r="46" spans="1:6">
      <c r="A46" s="30"/>
      <c r="B46" s="41" t="s">
        <v>2261</v>
      </c>
      <c r="C46" s="31" t="s">
        <v>2262</v>
      </c>
      <c r="D46" s="39"/>
      <c r="E46" s="40">
        <v>48.31</v>
      </c>
      <c r="F46" s="32">
        <f>E46*D46</f>
        <v>0</v>
      </c>
    </row>
    <row r="47" spans="1:6">
      <c r="A47" s="30"/>
      <c r="B47" s="41" t="s">
        <v>2263</v>
      </c>
      <c r="C47" s="31" t="s">
        <v>2262</v>
      </c>
      <c r="D47" s="39"/>
      <c r="E47" s="40">
        <v>22.7</v>
      </c>
      <c r="F47" s="32">
        <f>E47*D47</f>
        <v>0</v>
      </c>
    </row>
    <row r="48" spans="1:6">
      <c r="A48" s="30"/>
      <c r="B48" s="33"/>
      <c r="C48" s="37"/>
      <c r="D48" s="39"/>
      <c r="E48" s="32"/>
      <c r="F48" s="32"/>
    </row>
    <row r="49" spans="1:6">
      <c r="A49" s="30"/>
      <c r="B49" s="38" t="s">
        <v>2264</v>
      </c>
      <c r="C49" s="37"/>
      <c r="D49" s="39"/>
      <c r="E49" s="32"/>
      <c r="F49" s="32"/>
    </row>
    <row r="50" spans="1:6">
      <c r="A50" s="30"/>
      <c r="B50" s="41" t="s">
        <v>2265</v>
      </c>
      <c r="C50" s="37" t="s">
        <v>2262</v>
      </c>
      <c r="D50" s="39"/>
      <c r="E50" s="32">
        <v>40</v>
      </c>
      <c r="F50" s="32">
        <f>E50*D50</f>
        <v>0</v>
      </c>
    </row>
    <row r="51" spans="1:6">
      <c r="A51" s="30"/>
      <c r="B51" s="33" t="s">
        <v>2266</v>
      </c>
      <c r="C51" s="37" t="s">
        <v>2262</v>
      </c>
      <c r="D51" s="39"/>
      <c r="E51" s="40">
        <v>29</v>
      </c>
      <c r="F51" s="32">
        <f>E51*D51</f>
        <v>0</v>
      </c>
    </row>
    <row r="52" spans="1:6">
      <c r="A52" s="30"/>
      <c r="B52" s="41" t="s">
        <v>2267</v>
      </c>
      <c r="C52" s="37" t="s">
        <v>2262</v>
      </c>
      <c r="D52" s="39"/>
      <c r="E52" s="40">
        <v>21</v>
      </c>
      <c r="F52" s="32">
        <f>E52*D52</f>
        <v>0</v>
      </c>
    </row>
    <row r="53" spans="1:6">
      <c r="A53" s="30"/>
      <c r="B53" s="41" t="s">
        <v>2268</v>
      </c>
      <c r="C53" s="37" t="s">
        <v>2262</v>
      </c>
      <c r="D53" s="39"/>
      <c r="E53" s="32">
        <v>13.5</v>
      </c>
      <c r="F53" s="32">
        <f>E53*D53</f>
        <v>0</v>
      </c>
    </row>
    <row r="54" spans="1:6">
      <c r="A54" s="30"/>
      <c r="B54" s="41" t="s">
        <v>2269</v>
      </c>
      <c r="C54" s="37" t="s">
        <v>2262</v>
      </c>
      <c r="D54" s="39"/>
      <c r="E54" s="32">
        <v>8.3000000000000007</v>
      </c>
      <c r="F54" s="32">
        <f>E54*D54</f>
        <v>0</v>
      </c>
    </row>
    <row r="55" spans="1:6">
      <c r="A55" s="30"/>
      <c r="B55" s="41" t="s">
        <v>2270</v>
      </c>
      <c r="C55" s="37" t="s">
        <v>2262</v>
      </c>
      <c r="D55" s="39"/>
      <c r="E55" s="32">
        <v>8.3000000000000007</v>
      </c>
      <c r="F55" s="32">
        <f t="shared" ref="F55:F57" si="2">E55*D55</f>
        <v>0</v>
      </c>
    </row>
    <row r="56" spans="1:6">
      <c r="A56" s="30"/>
      <c r="B56" s="33" t="s">
        <v>2271</v>
      </c>
      <c r="C56" s="37" t="s">
        <v>2262</v>
      </c>
      <c r="D56" s="39"/>
      <c r="E56" s="40">
        <v>1.7</v>
      </c>
      <c r="F56" s="32">
        <f t="shared" si="2"/>
        <v>0</v>
      </c>
    </row>
    <row r="57" spans="1:6">
      <c r="A57" s="30"/>
      <c r="B57" s="41" t="s">
        <v>2272</v>
      </c>
      <c r="C57" s="37" t="s">
        <v>2260</v>
      </c>
      <c r="D57" s="39"/>
      <c r="E57" s="40">
        <v>160.05000000000001</v>
      </c>
      <c r="F57" s="32">
        <f t="shared" si="2"/>
        <v>0</v>
      </c>
    </row>
    <row r="58" spans="1:6">
      <c r="A58" s="30"/>
      <c r="B58" s="42" t="s">
        <v>2273</v>
      </c>
      <c r="C58" s="37"/>
      <c r="D58" s="39"/>
      <c r="E58" s="32"/>
      <c r="F58" s="32"/>
    </row>
    <row r="59" spans="1:6">
      <c r="A59" s="30"/>
      <c r="B59" s="41"/>
      <c r="C59" s="37"/>
      <c r="D59" s="39"/>
      <c r="E59" s="32"/>
      <c r="F59" s="32"/>
    </row>
    <row r="60" spans="1:6">
      <c r="A60" s="30"/>
      <c r="B60" s="38" t="s">
        <v>494</v>
      </c>
      <c r="C60" s="37"/>
      <c r="D60" s="39"/>
      <c r="E60" s="32"/>
      <c r="F60" s="32"/>
    </row>
    <row r="61" spans="1:6">
      <c r="A61" s="30"/>
      <c r="B61" s="41" t="s">
        <v>2274</v>
      </c>
      <c r="C61" s="31" t="s">
        <v>222</v>
      </c>
      <c r="D61" s="39"/>
      <c r="E61" s="32">
        <v>4</v>
      </c>
      <c r="F61" s="32">
        <f>E61*D61</f>
        <v>0</v>
      </c>
    </row>
    <row r="62" spans="1:6">
      <c r="A62" s="30"/>
      <c r="B62" s="41" t="s">
        <v>2275</v>
      </c>
      <c r="C62" s="31" t="s">
        <v>222</v>
      </c>
      <c r="D62" s="39"/>
      <c r="E62" s="32">
        <v>3</v>
      </c>
      <c r="F62" s="32">
        <f>E62*D62</f>
        <v>0</v>
      </c>
    </row>
    <row r="63" spans="1:6">
      <c r="A63" s="30"/>
      <c r="B63" s="41" t="s">
        <v>2276</v>
      </c>
      <c r="C63" s="31" t="s">
        <v>222</v>
      </c>
      <c r="D63" s="39"/>
      <c r="E63" s="32">
        <v>3</v>
      </c>
      <c r="F63" s="32">
        <f>E63*D63</f>
        <v>0</v>
      </c>
    </row>
    <row r="64" spans="1:6">
      <c r="A64" s="30"/>
      <c r="B64" s="41" t="s">
        <v>2277</v>
      </c>
      <c r="C64" s="31" t="s">
        <v>2255</v>
      </c>
      <c r="D64" s="39"/>
      <c r="E64" s="32">
        <v>15</v>
      </c>
      <c r="F64" s="32">
        <f>E64*D64</f>
        <v>0</v>
      </c>
    </row>
    <row r="65" spans="1:6">
      <c r="A65" s="30"/>
      <c r="B65" s="33"/>
      <c r="C65" s="37"/>
      <c r="D65" s="39"/>
      <c r="E65" s="32"/>
      <c r="F65" s="32"/>
    </row>
    <row r="66" spans="1:6">
      <c r="A66" s="30"/>
      <c r="B66" s="43" t="s">
        <v>2278</v>
      </c>
      <c r="C66" s="44"/>
      <c r="D66" s="45"/>
      <c r="E66" s="46"/>
      <c r="F66" s="32"/>
    </row>
    <row r="67" spans="1:6">
      <c r="A67" s="30"/>
      <c r="B67" s="47" t="s">
        <v>2279</v>
      </c>
      <c r="C67" s="48" t="s">
        <v>2262</v>
      </c>
      <c r="D67" s="49"/>
      <c r="E67" s="50">
        <v>45</v>
      </c>
      <c r="F67" s="32">
        <f t="shared" ref="F67:F91" si="3">E67*D67</f>
        <v>0</v>
      </c>
    </row>
    <row r="68" spans="1:6">
      <c r="A68" s="30"/>
      <c r="B68" s="47" t="s">
        <v>2280</v>
      </c>
      <c r="C68" s="51" t="s">
        <v>2262</v>
      </c>
      <c r="D68" s="52"/>
      <c r="E68" s="53">
        <v>45</v>
      </c>
      <c r="F68" s="32">
        <f t="shared" si="3"/>
        <v>0</v>
      </c>
    </row>
    <row r="69" spans="1:6">
      <c r="A69" s="30"/>
      <c r="B69" s="47" t="s">
        <v>2281</v>
      </c>
      <c r="C69" s="48" t="s">
        <v>2262</v>
      </c>
      <c r="D69" s="54"/>
      <c r="E69" s="55">
        <v>93</v>
      </c>
      <c r="F69" s="32">
        <f t="shared" si="3"/>
        <v>0</v>
      </c>
    </row>
    <row r="70" spans="1:6">
      <c r="A70" s="30"/>
      <c r="B70" s="47" t="s">
        <v>2282</v>
      </c>
      <c r="C70" s="47" t="s">
        <v>222</v>
      </c>
      <c r="D70" s="54"/>
      <c r="E70" s="55">
        <v>10.5</v>
      </c>
      <c r="F70" s="32">
        <f t="shared" si="3"/>
        <v>0</v>
      </c>
    </row>
    <row r="71" spans="1:6">
      <c r="A71" s="30"/>
      <c r="B71" s="47" t="s">
        <v>2283</v>
      </c>
      <c r="C71" s="48" t="s">
        <v>2262</v>
      </c>
      <c r="D71" s="52"/>
      <c r="E71" s="56">
        <v>90</v>
      </c>
      <c r="F71" s="32">
        <f t="shared" si="3"/>
        <v>0</v>
      </c>
    </row>
    <row r="72" spans="1:6">
      <c r="A72" s="30"/>
      <c r="B72" s="47" t="s">
        <v>2284</v>
      </c>
      <c r="C72" s="48" t="s">
        <v>2262</v>
      </c>
      <c r="D72" s="52"/>
      <c r="E72" s="56">
        <v>91</v>
      </c>
      <c r="F72" s="32">
        <f t="shared" si="3"/>
        <v>0</v>
      </c>
    </row>
    <row r="73" spans="1:6">
      <c r="A73" s="30"/>
      <c r="B73" s="47" t="s">
        <v>2285</v>
      </c>
      <c r="C73" s="51" t="s">
        <v>2262</v>
      </c>
      <c r="D73" s="52"/>
      <c r="E73" s="56">
        <v>195.7</v>
      </c>
      <c r="F73" s="32">
        <f t="shared" si="3"/>
        <v>0</v>
      </c>
    </row>
    <row r="74" spans="1:6">
      <c r="A74" s="30"/>
      <c r="B74" s="47" t="s">
        <v>2286</v>
      </c>
      <c r="C74" s="51" t="s">
        <v>2262</v>
      </c>
      <c r="D74" s="52"/>
      <c r="E74" s="56">
        <v>93</v>
      </c>
      <c r="F74" s="32">
        <f t="shared" si="3"/>
        <v>0</v>
      </c>
    </row>
    <row r="75" spans="1:6">
      <c r="A75" s="30"/>
      <c r="B75" s="47" t="s">
        <v>2287</v>
      </c>
      <c r="C75" s="51" t="s">
        <v>2262</v>
      </c>
      <c r="D75" s="52"/>
      <c r="E75" s="56">
        <v>94</v>
      </c>
      <c r="F75" s="32">
        <f t="shared" si="3"/>
        <v>0</v>
      </c>
    </row>
    <row r="76" spans="1:6">
      <c r="A76" s="30"/>
      <c r="B76" s="47" t="s">
        <v>2288</v>
      </c>
      <c r="C76" s="51" t="s">
        <v>2262</v>
      </c>
      <c r="D76" s="52"/>
      <c r="E76" s="56">
        <v>95</v>
      </c>
      <c r="F76" s="32">
        <f t="shared" si="3"/>
        <v>0</v>
      </c>
    </row>
    <row r="77" spans="1:6">
      <c r="A77" s="30"/>
      <c r="B77" s="47" t="s">
        <v>2289</v>
      </c>
      <c r="C77" s="51" t="s">
        <v>2262</v>
      </c>
      <c r="D77" s="52"/>
      <c r="E77" s="56">
        <v>96</v>
      </c>
      <c r="F77" s="32">
        <f t="shared" si="3"/>
        <v>0</v>
      </c>
    </row>
    <row r="78" spans="1:6">
      <c r="A78" s="30"/>
      <c r="B78" s="47" t="s">
        <v>2290</v>
      </c>
      <c r="C78" s="51" t="s">
        <v>2255</v>
      </c>
      <c r="D78" s="52"/>
      <c r="E78" s="56">
        <v>135</v>
      </c>
      <c r="F78" s="32">
        <f t="shared" si="3"/>
        <v>0</v>
      </c>
    </row>
    <row r="79" spans="1:6">
      <c r="A79" s="30"/>
      <c r="B79" s="47" t="s">
        <v>2291</v>
      </c>
      <c r="C79" s="51" t="s">
        <v>2292</v>
      </c>
      <c r="D79" s="52"/>
      <c r="E79" s="56">
        <v>4200</v>
      </c>
      <c r="F79" s="32">
        <f t="shared" si="3"/>
        <v>0</v>
      </c>
    </row>
    <row r="80" spans="1:6">
      <c r="A80" s="30"/>
      <c r="B80" s="47" t="s">
        <v>2293</v>
      </c>
      <c r="C80" s="51" t="s">
        <v>2292</v>
      </c>
      <c r="D80" s="52"/>
      <c r="E80" s="56">
        <v>850</v>
      </c>
      <c r="F80" s="32">
        <f t="shared" si="3"/>
        <v>0</v>
      </c>
    </row>
    <row r="81" spans="1:6">
      <c r="A81" s="30"/>
      <c r="B81" s="47" t="s">
        <v>2294</v>
      </c>
      <c r="C81" s="51" t="s">
        <v>2255</v>
      </c>
      <c r="D81" s="52"/>
      <c r="E81" s="56">
        <v>15</v>
      </c>
      <c r="F81" s="32">
        <f t="shared" si="3"/>
        <v>0</v>
      </c>
    </row>
    <row r="82" spans="1:6" ht="15.75">
      <c r="A82" s="30"/>
      <c r="B82" s="57" t="s">
        <v>2295</v>
      </c>
      <c r="C82" s="57" t="s">
        <v>222</v>
      </c>
      <c r="D82" s="58"/>
      <c r="E82" s="59">
        <v>1080</v>
      </c>
      <c r="F82" s="32">
        <f t="shared" si="3"/>
        <v>0</v>
      </c>
    </row>
    <row r="83" spans="1:6" ht="15.75">
      <c r="A83" s="30"/>
      <c r="B83" s="57" t="s">
        <v>2296</v>
      </c>
      <c r="C83" s="57" t="s">
        <v>2255</v>
      </c>
      <c r="D83" s="58"/>
      <c r="E83" s="60">
        <v>295</v>
      </c>
      <c r="F83" s="32">
        <f t="shared" si="3"/>
        <v>0</v>
      </c>
    </row>
    <row r="84" spans="1:6" ht="15.75">
      <c r="A84" s="30"/>
      <c r="B84" s="57" t="s">
        <v>2297</v>
      </c>
      <c r="C84" s="57" t="s">
        <v>2255</v>
      </c>
      <c r="D84" s="61"/>
      <c r="E84" s="57">
        <v>351</v>
      </c>
      <c r="F84" s="32">
        <f t="shared" si="3"/>
        <v>0</v>
      </c>
    </row>
    <row r="85" spans="1:6">
      <c r="A85" s="30"/>
      <c r="B85" s="51"/>
      <c r="C85" s="31"/>
      <c r="D85" s="39"/>
      <c r="E85" s="62"/>
      <c r="F85" s="32">
        <f t="shared" si="3"/>
        <v>0</v>
      </c>
    </row>
    <row r="86" spans="1:6">
      <c r="A86" s="30"/>
      <c r="B86" s="47" t="s">
        <v>2298</v>
      </c>
      <c r="C86" s="37" t="s">
        <v>222</v>
      </c>
      <c r="D86" s="39"/>
      <c r="E86" s="63">
        <v>150</v>
      </c>
      <c r="F86" s="32">
        <f t="shared" si="3"/>
        <v>0</v>
      </c>
    </row>
    <row r="87" spans="1:6">
      <c r="A87" s="30"/>
      <c r="B87" s="47" t="s">
        <v>669</v>
      </c>
      <c r="C87" s="37"/>
      <c r="D87" s="39"/>
      <c r="E87" s="63"/>
      <c r="F87" s="32">
        <f t="shared" si="3"/>
        <v>0</v>
      </c>
    </row>
    <row r="88" spans="1:6">
      <c r="A88" s="30"/>
      <c r="B88" s="47" t="s">
        <v>2299</v>
      </c>
      <c r="C88" s="37"/>
      <c r="D88" s="39"/>
      <c r="E88" s="63"/>
      <c r="F88" s="32">
        <f t="shared" si="3"/>
        <v>0</v>
      </c>
    </row>
    <row r="89" spans="1:6">
      <c r="A89" s="30"/>
      <c r="B89" s="47" t="s">
        <v>2300</v>
      </c>
      <c r="C89" s="37"/>
      <c r="D89" s="39"/>
      <c r="E89" s="63"/>
      <c r="F89" s="32">
        <f t="shared" si="3"/>
        <v>0</v>
      </c>
    </row>
    <row r="90" spans="1:6">
      <c r="A90" s="30"/>
      <c r="B90" s="64" t="s">
        <v>2301</v>
      </c>
      <c r="C90" s="37"/>
      <c r="D90" s="39"/>
      <c r="E90" s="63"/>
      <c r="F90" s="32">
        <f t="shared" si="3"/>
        <v>0</v>
      </c>
    </row>
    <row r="91" spans="1:6">
      <c r="A91" s="30"/>
      <c r="B91" s="33" t="s">
        <v>2302</v>
      </c>
      <c r="C91" s="37" t="s">
        <v>1784</v>
      </c>
      <c r="D91" s="39"/>
      <c r="E91" s="32">
        <v>450</v>
      </c>
      <c r="F91" s="32">
        <f t="shared" si="3"/>
        <v>0</v>
      </c>
    </row>
    <row r="92" spans="1:6">
      <c r="A92" s="30"/>
      <c r="B92" s="33"/>
      <c r="C92" s="37"/>
      <c r="D92" s="39"/>
      <c r="E92" s="63"/>
      <c r="F92" s="32"/>
    </row>
    <row r="93" spans="1:6">
      <c r="A93" s="30"/>
      <c r="B93" s="38" t="s">
        <v>2303</v>
      </c>
      <c r="C93" s="37"/>
      <c r="D93" s="39"/>
      <c r="E93" s="63"/>
      <c r="F93" s="32"/>
    </row>
    <row r="94" spans="1:6">
      <c r="A94" s="30"/>
      <c r="B94" s="38" t="s">
        <v>2304</v>
      </c>
      <c r="C94" s="37"/>
      <c r="D94" s="30"/>
      <c r="E94" s="63"/>
      <c r="F94" s="32"/>
    </row>
    <row r="95" spans="1:6">
      <c r="A95" s="30"/>
      <c r="B95" s="41" t="s">
        <v>2305</v>
      </c>
      <c r="C95" s="37" t="s">
        <v>2262</v>
      </c>
      <c r="D95" s="30"/>
      <c r="E95" s="63">
        <v>45</v>
      </c>
      <c r="F95" s="32">
        <f t="shared" ref="F95:F107" si="4">E95*D95</f>
        <v>0</v>
      </c>
    </row>
    <row r="96" spans="1:6">
      <c r="A96" s="30"/>
      <c r="B96" s="41" t="s">
        <v>2306</v>
      </c>
      <c r="C96" s="37" t="s">
        <v>2262</v>
      </c>
      <c r="D96" s="30"/>
      <c r="E96" s="63">
        <v>63.8</v>
      </c>
      <c r="F96" s="32">
        <f t="shared" si="4"/>
        <v>0</v>
      </c>
    </row>
    <row r="97" spans="1:6">
      <c r="A97" s="30"/>
      <c r="B97" s="41" t="s">
        <v>2307</v>
      </c>
      <c r="C97" s="37" t="s">
        <v>2262</v>
      </c>
      <c r="D97" s="39"/>
      <c r="E97" s="40">
        <v>45</v>
      </c>
      <c r="F97" s="32">
        <f t="shared" si="4"/>
        <v>0</v>
      </c>
    </row>
    <row r="98" spans="1:6">
      <c r="A98" s="30"/>
      <c r="B98" s="41" t="s">
        <v>2308</v>
      </c>
      <c r="C98" s="37" t="s">
        <v>2262</v>
      </c>
      <c r="D98" s="39"/>
      <c r="E98" s="32">
        <v>39</v>
      </c>
      <c r="F98" s="32">
        <f t="shared" si="4"/>
        <v>0</v>
      </c>
    </row>
    <row r="99" spans="1:6">
      <c r="A99" s="30"/>
      <c r="B99" s="41" t="s">
        <v>2309</v>
      </c>
      <c r="C99" s="37" t="s">
        <v>2262</v>
      </c>
      <c r="D99" s="39"/>
      <c r="E99" s="32">
        <v>48.2</v>
      </c>
      <c r="F99" s="32">
        <f t="shared" si="4"/>
        <v>0</v>
      </c>
    </row>
    <row r="100" spans="1:6">
      <c r="A100" s="30"/>
      <c r="B100" s="41" t="s">
        <v>2310</v>
      </c>
      <c r="C100" s="37" t="s">
        <v>2262</v>
      </c>
      <c r="D100" s="39"/>
      <c r="E100" s="40">
        <v>48.31</v>
      </c>
      <c r="F100" s="32">
        <f t="shared" si="4"/>
        <v>0</v>
      </c>
    </row>
    <row r="101" spans="1:6">
      <c r="A101" s="30"/>
      <c r="B101" s="41" t="s">
        <v>2311</v>
      </c>
      <c r="C101" s="37" t="s">
        <v>2262</v>
      </c>
      <c r="D101" s="39"/>
      <c r="E101" s="40">
        <v>38.1</v>
      </c>
      <c r="F101" s="32">
        <f t="shared" si="4"/>
        <v>0</v>
      </c>
    </row>
    <row r="102" spans="1:6">
      <c r="A102" s="30"/>
      <c r="B102" s="41" t="s">
        <v>2312</v>
      </c>
      <c r="C102" s="37" t="s">
        <v>2262</v>
      </c>
      <c r="D102" s="30"/>
      <c r="E102" s="32">
        <v>26.5</v>
      </c>
      <c r="F102" s="32">
        <f t="shared" si="4"/>
        <v>0</v>
      </c>
    </row>
    <row r="103" spans="1:6">
      <c r="A103" s="30"/>
      <c r="B103" s="47" t="s">
        <v>2313</v>
      </c>
      <c r="C103" s="37" t="s">
        <v>2262</v>
      </c>
      <c r="D103" s="47"/>
      <c r="E103" s="50">
        <v>97.8</v>
      </c>
      <c r="F103" s="32">
        <f t="shared" si="4"/>
        <v>0</v>
      </c>
    </row>
    <row r="104" spans="1:6">
      <c r="A104" s="30"/>
      <c r="B104" s="47" t="s">
        <v>2314</v>
      </c>
      <c r="C104" s="37" t="s">
        <v>2262</v>
      </c>
      <c r="D104" s="47"/>
      <c r="E104" s="32">
        <f>E103+G104</f>
        <v>97.8</v>
      </c>
      <c r="F104" s="32">
        <f t="shared" si="4"/>
        <v>0</v>
      </c>
    </row>
    <row r="105" spans="1:6">
      <c r="A105" s="30"/>
      <c r="B105" s="47" t="s">
        <v>2315</v>
      </c>
      <c r="C105" s="37" t="s">
        <v>2262</v>
      </c>
      <c r="D105" s="47"/>
      <c r="E105" s="32">
        <f>E104+G104</f>
        <v>97.8</v>
      </c>
      <c r="F105" s="32">
        <f t="shared" si="4"/>
        <v>0</v>
      </c>
    </row>
    <row r="106" spans="1:6">
      <c r="A106" s="30"/>
      <c r="B106" s="47" t="s">
        <v>2316</v>
      </c>
      <c r="C106" s="37" t="s">
        <v>2262</v>
      </c>
      <c r="D106" s="47"/>
      <c r="E106" s="32">
        <f>E105+G104</f>
        <v>97.8</v>
      </c>
      <c r="F106" s="32">
        <f t="shared" si="4"/>
        <v>0</v>
      </c>
    </row>
    <row r="107" spans="1:6">
      <c r="A107" s="30"/>
      <c r="B107" s="47" t="s">
        <v>2317</v>
      </c>
      <c r="C107" s="37" t="s">
        <v>2262</v>
      </c>
      <c r="D107" s="47"/>
      <c r="E107" s="32">
        <f>E106+G104</f>
        <v>97.8</v>
      </c>
      <c r="F107" s="32">
        <f t="shared" si="4"/>
        <v>0</v>
      </c>
    </row>
    <row r="108" spans="1:6">
      <c r="A108" s="30"/>
      <c r="B108" s="41"/>
      <c r="C108" s="37"/>
      <c r="D108" s="30"/>
      <c r="E108" s="32" t="s">
        <v>2257</v>
      </c>
      <c r="F108" s="32"/>
    </row>
    <row r="109" spans="1:6">
      <c r="A109" s="30"/>
      <c r="B109" s="38" t="s">
        <v>2318</v>
      </c>
      <c r="C109" s="37"/>
      <c r="D109" s="30"/>
      <c r="E109" s="32"/>
      <c r="F109" s="32"/>
    </row>
    <row r="110" spans="1:6">
      <c r="A110" s="30"/>
      <c r="B110" s="41" t="s">
        <v>2319</v>
      </c>
      <c r="C110" s="37" t="s">
        <v>2262</v>
      </c>
      <c r="D110" s="30"/>
      <c r="E110" s="32">
        <v>39</v>
      </c>
      <c r="F110" s="32">
        <f t="shared" ref="F110:F115" si="5">E110*D110</f>
        <v>0</v>
      </c>
    </row>
    <row r="111" spans="1:6">
      <c r="A111" s="30"/>
      <c r="B111" s="41" t="s">
        <v>2320</v>
      </c>
      <c r="C111" s="37" t="s">
        <v>2262</v>
      </c>
      <c r="D111" s="30"/>
      <c r="E111" s="32">
        <v>11.4</v>
      </c>
      <c r="F111" s="32">
        <f t="shared" si="5"/>
        <v>0</v>
      </c>
    </row>
    <row r="112" spans="1:6">
      <c r="A112" s="30"/>
      <c r="B112" s="41" t="s">
        <v>2321</v>
      </c>
      <c r="C112" s="37" t="s">
        <v>2262</v>
      </c>
      <c r="D112" s="30"/>
      <c r="E112" s="32">
        <v>11.4</v>
      </c>
      <c r="F112" s="32">
        <f t="shared" si="5"/>
        <v>0</v>
      </c>
    </row>
    <row r="113" spans="1:6">
      <c r="A113" s="30"/>
      <c r="B113" s="41" t="s">
        <v>2322</v>
      </c>
      <c r="C113" s="37" t="s">
        <v>2262</v>
      </c>
      <c r="D113" s="30"/>
      <c r="E113" s="32">
        <v>11.4</v>
      </c>
      <c r="F113" s="32">
        <f t="shared" si="5"/>
        <v>0</v>
      </c>
    </row>
    <row r="114" spans="1:6">
      <c r="A114" s="30"/>
      <c r="B114" s="41" t="s">
        <v>2323</v>
      </c>
      <c r="C114" s="37" t="s">
        <v>2262</v>
      </c>
      <c r="D114" s="30"/>
      <c r="E114" s="32">
        <v>11.4</v>
      </c>
      <c r="F114" s="32">
        <f t="shared" si="5"/>
        <v>0</v>
      </c>
    </row>
    <row r="115" spans="1:6">
      <c r="A115" s="30"/>
      <c r="B115" s="65" t="s">
        <v>2324</v>
      </c>
      <c r="C115" s="37" t="s">
        <v>2260</v>
      </c>
      <c r="D115" s="30"/>
      <c r="E115" s="32">
        <v>110</v>
      </c>
      <c r="F115" s="32">
        <f t="shared" si="5"/>
        <v>0</v>
      </c>
    </row>
    <row r="116" spans="1:6">
      <c r="A116" s="30"/>
      <c r="B116" s="33"/>
      <c r="C116" s="31"/>
      <c r="D116" s="30"/>
      <c r="E116" s="32"/>
      <c r="F116" s="32"/>
    </row>
    <row r="117" spans="1:6">
      <c r="A117" s="30"/>
      <c r="B117" s="38" t="s">
        <v>2325</v>
      </c>
      <c r="C117" s="37"/>
      <c r="D117" s="30"/>
      <c r="E117" s="32"/>
      <c r="F117" s="32"/>
    </row>
    <row r="118" spans="1:6">
      <c r="A118" s="30"/>
      <c r="B118" s="47" t="s">
        <v>2326</v>
      </c>
      <c r="C118" s="37" t="s">
        <v>2260</v>
      </c>
      <c r="D118" s="39"/>
      <c r="E118" s="40">
        <v>59.5</v>
      </c>
      <c r="F118" s="32">
        <f t="shared" ref="F118:F134" si="6">E118*D118</f>
        <v>0</v>
      </c>
    </row>
    <row r="119" spans="1:6">
      <c r="A119" s="30"/>
      <c r="B119" s="47" t="s">
        <v>2327</v>
      </c>
      <c r="C119" s="37" t="s">
        <v>2260</v>
      </c>
      <c r="D119" s="39"/>
      <c r="E119" s="40">
        <v>39.5</v>
      </c>
      <c r="F119" s="32">
        <f t="shared" si="6"/>
        <v>0</v>
      </c>
    </row>
    <row r="120" spans="1:6">
      <c r="A120" s="30"/>
      <c r="B120" s="47" t="s">
        <v>2328</v>
      </c>
      <c r="C120" s="37" t="s">
        <v>2260</v>
      </c>
      <c r="D120" s="30"/>
      <c r="E120" s="32">
        <v>70</v>
      </c>
      <c r="F120" s="32">
        <f t="shared" si="6"/>
        <v>0</v>
      </c>
    </row>
    <row r="121" spans="1:6">
      <c r="A121" s="30"/>
      <c r="B121" s="47" t="s">
        <v>2329</v>
      </c>
      <c r="C121" s="37" t="s">
        <v>2255</v>
      </c>
      <c r="D121" s="39"/>
      <c r="E121" s="40">
        <v>149.05000000000001</v>
      </c>
      <c r="F121" s="32">
        <f t="shared" si="6"/>
        <v>0</v>
      </c>
    </row>
    <row r="122" spans="1:6">
      <c r="A122" s="30"/>
      <c r="B122" s="47" t="s">
        <v>2330</v>
      </c>
      <c r="C122" s="37"/>
      <c r="D122" s="30"/>
      <c r="E122" s="32"/>
      <c r="F122" s="32">
        <f t="shared" si="6"/>
        <v>0</v>
      </c>
    </row>
    <row r="123" spans="1:6">
      <c r="A123" s="30"/>
      <c r="B123" s="47" t="s">
        <v>2331</v>
      </c>
      <c r="C123" s="37" t="s">
        <v>2332</v>
      </c>
      <c r="D123" s="30"/>
      <c r="E123" s="32">
        <v>25</v>
      </c>
      <c r="F123" s="32">
        <f t="shared" si="6"/>
        <v>0</v>
      </c>
    </row>
    <row r="124" spans="1:6">
      <c r="A124" s="30"/>
      <c r="B124" s="47" t="s">
        <v>2333</v>
      </c>
      <c r="C124" s="37" t="s">
        <v>2332</v>
      </c>
      <c r="D124" s="39"/>
      <c r="E124" s="40">
        <v>20.65</v>
      </c>
      <c r="F124" s="32">
        <f t="shared" si="6"/>
        <v>0</v>
      </c>
    </row>
    <row r="125" spans="1:6">
      <c r="A125" s="30"/>
      <c r="B125" s="47" t="s">
        <v>2334</v>
      </c>
      <c r="C125" s="37" t="s">
        <v>2332</v>
      </c>
      <c r="D125" s="30"/>
      <c r="E125" s="32">
        <v>25</v>
      </c>
      <c r="F125" s="32">
        <f t="shared" si="6"/>
        <v>0</v>
      </c>
    </row>
    <row r="126" spans="1:6">
      <c r="A126" s="30"/>
      <c r="B126" s="33" t="s">
        <v>1336</v>
      </c>
      <c r="C126" s="37" t="s">
        <v>222</v>
      </c>
      <c r="D126" s="30"/>
      <c r="E126" s="32">
        <v>20</v>
      </c>
      <c r="F126" s="32">
        <f t="shared" si="6"/>
        <v>0</v>
      </c>
    </row>
    <row r="127" spans="1:6">
      <c r="A127" s="30"/>
      <c r="B127" s="33" t="s">
        <v>2335</v>
      </c>
      <c r="C127" s="37" t="s">
        <v>222</v>
      </c>
      <c r="D127" s="30"/>
      <c r="E127" s="32">
        <v>20</v>
      </c>
      <c r="F127" s="32">
        <f t="shared" si="6"/>
        <v>0</v>
      </c>
    </row>
    <row r="128" spans="1:6">
      <c r="A128" s="30"/>
      <c r="B128" s="33" t="s">
        <v>2336</v>
      </c>
      <c r="C128" s="37" t="s">
        <v>2262</v>
      </c>
      <c r="D128" s="30"/>
      <c r="E128" s="32">
        <v>90</v>
      </c>
      <c r="F128" s="32">
        <f t="shared" si="6"/>
        <v>0</v>
      </c>
    </row>
    <row r="129" spans="1:6">
      <c r="A129" s="30"/>
      <c r="B129" s="33" t="s">
        <v>2337</v>
      </c>
      <c r="C129" s="37" t="s">
        <v>222</v>
      </c>
      <c r="D129" s="30"/>
      <c r="E129" s="32">
        <v>20</v>
      </c>
      <c r="F129" s="32">
        <f t="shared" si="6"/>
        <v>0</v>
      </c>
    </row>
    <row r="130" spans="1:6">
      <c r="A130" s="30"/>
      <c r="B130" s="33" t="s">
        <v>1356</v>
      </c>
      <c r="C130" s="37" t="s">
        <v>222</v>
      </c>
      <c r="D130" s="30"/>
      <c r="E130" s="32">
        <v>24</v>
      </c>
      <c r="F130" s="32">
        <f t="shared" si="6"/>
        <v>0</v>
      </c>
    </row>
    <row r="131" spans="1:6">
      <c r="A131" s="30"/>
      <c r="B131" s="33" t="s">
        <v>1357</v>
      </c>
      <c r="C131" s="37" t="s">
        <v>222</v>
      </c>
      <c r="D131" s="30"/>
      <c r="E131" s="32">
        <v>24</v>
      </c>
      <c r="F131" s="32">
        <f t="shared" si="6"/>
        <v>0</v>
      </c>
    </row>
    <row r="132" spans="1:6">
      <c r="A132" s="30"/>
      <c r="B132" s="33" t="s">
        <v>2338</v>
      </c>
      <c r="C132" s="37" t="s">
        <v>2339</v>
      </c>
      <c r="D132" s="30"/>
      <c r="E132" s="32">
        <v>12.3</v>
      </c>
      <c r="F132" s="32">
        <f t="shared" si="6"/>
        <v>0</v>
      </c>
    </row>
    <row r="133" spans="1:6">
      <c r="A133" s="30"/>
      <c r="B133" s="24" t="s">
        <v>2340</v>
      </c>
      <c r="C133" s="24" t="s">
        <v>2341</v>
      </c>
      <c r="D133" s="66"/>
      <c r="E133" s="67">
        <v>25</v>
      </c>
      <c r="F133" s="32">
        <f t="shared" si="6"/>
        <v>0</v>
      </c>
    </row>
    <row r="134" spans="1:6">
      <c r="A134" s="30"/>
      <c r="B134" s="24" t="s">
        <v>2342</v>
      </c>
      <c r="C134" s="24" t="s">
        <v>2343</v>
      </c>
      <c r="D134" s="66"/>
      <c r="E134" s="67">
        <v>10</v>
      </c>
      <c r="F134" s="32">
        <f t="shared" si="6"/>
        <v>0</v>
      </c>
    </row>
    <row r="135" spans="1:6">
      <c r="A135" s="30"/>
      <c r="B135" s="33" t="s">
        <v>2344</v>
      </c>
      <c r="C135" s="24"/>
      <c r="D135" s="66"/>
      <c r="E135" s="67"/>
      <c r="F135" s="32"/>
    </row>
    <row r="136" spans="1:6">
      <c r="A136" s="30"/>
      <c r="B136" s="33" t="s">
        <v>2345</v>
      </c>
      <c r="C136" s="24"/>
      <c r="D136" s="66"/>
      <c r="E136" s="67"/>
      <c r="F136" s="32"/>
    </row>
    <row r="137" spans="1:6">
      <c r="A137" s="30"/>
      <c r="B137" s="24"/>
      <c r="C137" s="25"/>
      <c r="D137" s="25"/>
      <c r="E137" s="68"/>
      <c r="F137" s="32"/>
    </row>
    <row r="138" spans="1:6">
      <c r="A138" s="30"/>
      <c r="B138" s="38" t="s">
        <v>2346</v>
      </c>
      <c r="C138" s="37"/>
      <c r="D138" s="30"/>
      <c r="E138" s="32"/>
      <c r="F138" s="32"/>
    </row>
    <row r="139" spans="1:6">
      <c r="A139" s="30"/>
      <c r="B139" s="47" t="s">
        <v>2347</v>
      </c>
      <c r="C139" s="37" t="s">
        <v>222</v>
      </c>
      <c r="D139" s="30"/>
      <c r="E139" s="32">
        <v>400</v>
      </c>
      <c r="F139" s="32">
        <f>E139*D139</f>
        <v>0</v>
      </c>
    </row>
    <row r="140" spans="1:6">
      <c r="A140" s="30"/>
      <c r="B140" s="47" t="s">
        <v>1180</v>
      </c>
      <c r="C140" s="37" t="s">
        <v>222</v>
      </c>
      <c r="D140" s="30"/>
      <c r="E140" s="32">
        <v>450</v>
      </c>
      <c r="F140" s="32">
        <f>E140*D140</f>
        <v>0</v>
      </c>
    </row>
    <row r="141" spans="1:6">
      <c r="A141" s="30"/>
      <c r="B141" s="47" t="s">
        <v>2348</v>
      </c>
      <c r="C141" s="31" t="s">
        <v>222</v>
      </c>
      <c r="D141" s="30"/>
      <c r="E141" s="32">
        <v>450</v>
      </c>
      <c r="F141" s="32">
        <f>E141*D141</f>
        <v>0</v>
      </c>
    </row>
    <row r="142" spans="1:6">
      <c r="A142" s="30"/>
      <c r="B142" s="47" t="s">
        <v>2349</v>
      </c>
      <c r="C142" s="31" t="s">
        <v>222</v>
      </c>
      <c r="D142" s="30"/>
      <c r="E142" s="32">
        <v>450</v>
      </c>
      <c r="F142" s="32">
        <f>E142*D142</f>
        <v>0</v>
      </c>
    </row>
    <row r="143" spans="1:6">
      <c r="A143" s="30"/>
      <c r="B143" s="47" t="s">
        <v>2350</v>
      </c>
      <c r="C143" s="31"/>
      <c r="D143" s="30"/>
      <c r="E143" s="32"/>
      <c r="F143" s="32"/>
    </row>
    <row r="144" spans="1:6">
      <c r="A144" s="30"/>
      <c r="B144" s="47" t="s">
        <v>2351</v>
      </c>
      <c r="C144" s="31" t="s">
        <v>222</v>
      </c>
      <c r="D144" s="30"/>
      <c r="E144" s="32">
        <v>450</v>
      </c>
      <c r="F144" s="32">
        <f>E144*D144</f>
        <v>0</v>
      </c>
    </row>
    <row r="145" spans="1:6">
      <c r="A145" s="30"/>
      <c r="B145" s="47" t="s">
        <v>2350</v>
      </c>
      <c r="C145" s="31"/>
      <c r="D145" s="30"/>
      <c r="E145" s="32"/>
      <c r="F145" s="32"/>
    </row>
    <row r="146" spans="1:6">
      <c r="A146" s="30"/>
      <c r="B146" s="47" t="s">
        <v>2352</v>
      </c>
      <c r="C146" s="31" t="s">
        <v>222</v>
      </c>
      <c r="D146" s="30"/>
      <c r="E146" s="32">
        <v>1000</v>
      </c>
      <c r="F146" s="32">
        <f>E146*D146</f>
        <v>0</v>
      </c>
    </row>
    <row r="147" spans="1:6">
      <c r="A147" s="30"/>
      <c r="B147" s="47" t="s">
        <v>2353</v>
      </c>
      <c r="C147" s="37" t="s">
        <v>222</v>
      </c>
      <c r="D147" s="30"/>
      <c r="E147" s="32">
        <v>20.399999999999999</v>
      </c>
      <c r="F147" s="32">
        <f>E147*D147</f>
        <v>0</v>
      </c>
    </row>
    <row r="148" spans="1:6">
      <c r="A148" s="30"/>
      <c r="B148" s="47" t="s">
        <v>2354</v>
      </c>
      <c r="C148" s="37" t="s">
        <v>222</v>
      </c>
      <c r="D148" s="69"/>
      <c r="E148" s="32">
        <v>30</v>
      </c>
      <c r="F148" s="32">
        <f t="shared" ref="F148:F164" si="7">E148*D148</f>
        <v>0</v>
      </c>
    </row>
    <row r="149" spans="1:6">
      <c r="A149" s="30"/>
      <c r="B149" s="47" t="s">
        <v>2355</v>
      </c>
      <c r="C149" s="37" t="s">
        <v>222</v>
      </c>
      <c r="D149" s="70"/>
      <c r="E149" s="32">
        <v>30</v>
      </c>
      <c r="F149" s="32">
        <f t="shared" si="7"/>
        <v>0</v>
      </c>
    </row>
    <row r="150" spans="1:6">
      <c r="A150" s="30"/>
      <c r="B150" s="47" t="s">
        <v>1271</v>
      </c>
      <c r="C150" s="37" t="s">
        <v>222</v>
      </c>
      <c r="D150" s="30"/>
      <c r="E150" s="32">
        <v>30</v>
      </c>
      <c r="F150" s="32">
        <f t="shared" si="7"/>
        <v>0</v>
      </c>
    </row>
    <row r="151" spans="1:6">
      <c r="A151" s="30"/>
      <c r="B151" s="71" t="s">
        <v>1276</v>
      </c>
      <c r="C151" s="37" t="s">
        <v>222</v>
      </c>
      <c r="D151" s="30"/>
      <c r="E151" s="32">
        <v>55</v>
      </c>
      <c r="F151" s="32">
        <f t="shared" si="7"/>
        <v>0</v>
      </c>
    </row>
    <row r="152" spans="1:6">
      <c r="A152" s="30"/>
      <c r="B152" s="41" t="s">
        <v>2356</v>
      </c>
      <c r="C152" s="31" t="s">
        <v>2357</v>
      </c>
      <c r="D152" s="30"/>
      <c r="E152" s="32">
        <v>38.5</v>
      </c>
      <c r="F152" s="32">
        <f t="shared" si="7"/>
        <v>0</v>
      </c>
    </row>
    <row r="153" spans="1:6">
      <c r="A153" s="30"/>
      <c r="B153" s="41" t="s">
        <v>2358</v>
      </c>
      <c r="C153" s="37" t="s">
        <v>222</v>
      </c>
      <c r="D153" s="30"/>
      <c r="E153" s="32">
        <v>5</v>
      </c>
      <c r="F153" s="32">
        <f t="shared" si="7"/>
        <v>0</v>
      </c>
    </row>
    <row r="154" spans="1:6">
      <c r="A154" s="30"/>
      <c r="B154" s="41" t="s">
        <v>2359</v>
      </c>
      <c r="C154" s="37"/>
      <c r="D154" s="30"/>
      <c r="E154" s="32"/>
      <c r="F154" s="32"/>
    </row>
    <row r="155" spans="1:6">
      <c r="A155" s="30"/>
      <c r="B155" s="41" t="s">
        <v>1286</v>
      </c>
      <c r="C155" s="31" t="s">
        <v>222</v>
      </c>
      <c r="D155" s="30"/>
      <c r="E155" s="32">
        <v>22</v>
      </c>
      <c r="F155" s="32">
        <f t="shared" si="7"/>
        <v>0</v>
      </c>
    </row>
    <row r="156" spans="1:6">
      <c r="A156" s="30"/>
      <c r="B156" s="47" t="s">
        <v>2360</v>
      </c>
      <c r="C156" s="37" t="s">
        <v>222</v>
      </c>
      <c r="D156" s="30"/>
      <c r="E156" s="32">
        <v>66</v>
      </c>
      <c r="F156" s="32">
        <f t="shared" si="7"/>
        <v>0</v>
      </c>
    </row>
    <row r="157" spans="1:6">
      <c r="A157" s="30"/>
      <c r="B157" s="65" t="s">
        <v>2361</v>
      </c>
      <c r="C157" s="37" t="s">
        <v>222</v>
      </c>
      <c r="D157" s="30"/>
      <c r="E157" s="32">
        <v>33</v>
      </c>
      <c r="F157" s="32">
        <f t="shared" si="7"/>
        <v>0</v>
      </c>
    </row>
    <row r="158" spans="1:6">
      <c r="A158" s="30"/>
      <c r="B158" s="47" t="s">
        <v>2362</v>
      </c>
      <c r="C158" s="37"/>
      <c r="D158" s="30"/>
      <c r="E158" s="32">
        <v>253</v>
      </c>
      <c r="F158" s="32">
        <f t="shared" si="7"/>
        <v>0</v>
      </c>
    </row>
    <row r="159" spans="1:6">
      <c r="A159" s="30"/>
      <c r="B159" s="47" t="s">
        <v>2363</v>
      </c>
      <c r="C159" s="37" t="s">
        <v>222</v>
      </c>
      <c r="D159" s="30"/>
      <c r="E159" s="32">
        <v>2000</v>
      </c>
      <c r="F159" s="32">
        <f t="shared" si="7"/>
        <v>0</v>
      </c>
    </row>
    <row r="160" spans="1:6">
      <c r="A160" s="30"/>
      <c r="B160" s="47" t="s">
        <v>2364</v>
      </c>
      <c r="C160" s="37"/>
      <c r="D160" s="30"/>
      <c r="E160" s="32"/>
      <c r="F160" s="32"/>
    </row>
    <row r="161" spans="1:6">
      <c r="A161" s="30"/>
      <c r="B161" s="47" t="s">
        <v>2365</v>
      </c>
      <c r="C161" s="37" t="s">
        <v>222</v>
      </c>
      <c r="D161" s="30"/>
      <c r="E161" s="32">
        <v>2000</v>
      </c>
      <c r="F161" s="32">
        <f t="shared" si="7"/>
        <v>0</v>
      </c>
    </row>
    <row r="162" spans="1:6">
      <c r="A162" s="30"/>
      <c r="B162" s="47" t="s">
        <v>2366</v>
      </c>
      <c r="C162" s="37"/>
      <c r="D162" s="30"/>
      <c r="E162" s="32"/>
      <c r="F162" s="32"/>
    </row>
    <row r="163" spans="1:6">
      <c r="A163" s="30"/>
      <c r="B163" s="47" t="s">
        <v>2367</v>
      </c>
      <c r="C163" s="37" t="s">
        <v>2260</v>
      </c>
      <c r="D163" s="30"/>
      <c r="E163" s="32">
        <v>120</v>
      </c>
      <c r="F163" s="32">
        <f t="shared" si="7"/>
        <v>0</v>
      </c>
    </row>
    <row r="164" spans="1:6">
      <c r="A164" s="30"/>
      <c r="B164" s="47" t="s">
        <v>2368</v>
      </c>
      <c r="C164" s="37" t="s">
        <v>2260</v>
      </c>
      <c r="D164" s="30"/>
      <c r="E164" s="32">
        <v>120</v>
      </c>
      <c r="F164" s="32">
        <f t="shared" si="7"/>
        <v>0</v>
      </c>
    </row>
    <row r="165" spans="1:6">
      <c r="A165" s="30"/>
      <c r="B165" s="47"/>
      <c r="C165" s="37"/>
      <c r="D165" s="30"/>
      <c r="E165" s="32"/>
      <c r="F165" s="32"/>
    </row>
    <row r="166" spans="1:6">
      <c r="A166" s="30"/>
      <c r="B166" s="38" t="s">
        <v>2369</v>
      </c>
      <c r="C166" s="37"/>
      <c r="D166" s="30"/>
      <c r="E166" s="32"/>
      <c r="F166" s="32"/>
    </row>
    <row r="167" spans="1:6">
      <c r="A167" s="30"/>
      <c r="B167" s="47" t="s">
        <v>2370</v>
      </c>
      <c r="C167" s="37" t="s">
        <v>222</v>
      </c>
      <c r="D167" s="30"/>
      <c r="E167" s="32">
        <v>600</v>
      </c>
      <c r="F167" s="32">
        <f>E167*D167</f>
        <v>0</v>
      </c>
    </row>
    <row r="168" spans="1:6">
      <c r="A168" s="30"/>
      <c r="B168" s="47" t="s">
        <v>2371</v>
      </c>
      <c r="C168" s="37"/>
      <c r="D168" s="30"/>
      <c r="E168" s="32"/>
      <c r="F168" s="32"/>
    </row>
    <row r="169" spans="1:6">
      <c r="A169" s="30"/>
      <c r="B169" s="47" t="s">
        <v>1432</v>
      </c>
      <c r="C169" s="37"/>
      <c r="D169" s="30"/>
      <c r="E169" s="32"/>
      <c r="F169" s="32"/>
    </row>
    <row r="170" spans="1:6">
      <c r="A170" s="30"/>
      <c r="B170" s="47" t="s">
        <v>2372</v>
      </c>
      <c r="C170" s="37" t="s">
        <v>222</v>
      </c>
      <c r="D170" s="30"/>
      <c r="E170" s="32">
        <v>300</v>
      </c>
      <c r="F170" s="32">
        <f>E170*D170</f>
        <v>0</v>
      </c>
    </row>
    <row r="171" spans="1:6">
      <c r="A171" s="30"/>
      <c r="B171" s="47" t="s">
        <v>2373</v>
      </c>
      <c r="C171" s="37"/>
      <c r="D171" s="30"/>
      <c r="E171" s="32"/>
      <c r="F171" s="32"/>
    </row>
    <row r="172" spans="1:6">
      <c r="A172" s="30"/>
      <c r="B172" s="47" t="s">
        <v>2374</v>
      </c>
      <c r="C172" s="37" t="s">
        <v>222</v>
      </c>
      <c r="D172" s="30"/>
      <c r="E172" s="32">
        <v>460</v>
      </c>
      <c r="F172" s="32">
        <f>E172*D172</f>
        <v>0</v>
      </c>
    </row>
    <row r="173" spans="1:6">
      <c r="A173" s="30"/>
      <c r="B173" s="47" t="s">
        <v>2375</v>
      </c>
      <c r="C173" s="37" t="s">
        <v>222</v>
      </c>
      <c r="D173" s="30"/>
      <c r="E173" s="32">
        <v>600</v>
      </c>
      <c r="F173" s="32">
        <f>E173*D173</f>
        <v>0</v>
      </c>
    </row>
    <row r="174" spans="1:6">
      <c r="A174" s="30"/>
      <c r="B174" s="47" t="s">
        <v>2376</v>
      </c>
      <c r="C174" s="37" t="s">
        <v>222</v>
      </c>
      <c r="D174" s="30"/>
      <c r="E174" s="32">
        <v>1200</v>
      </c>
      <c r="F174" s="32">
        <f>E174*D174</f>
        <v>0</v>
      </c>
    </row>
    <row r="175" spans="1:6">
      <c r="A175" s="30"/>
      <c r="B175" s="47" t="s">
        <v>2377</v>
      </c>
      <c r="C175" s="37" t="s">
        <v>222</v>
      </c>
      <c r="D175" s="30"/>
      <c r="E175" s="32">
        <v>250</v>
      </c>
      <c r="F175" s="32">
        <f>E175*D175</f>
        <v>0</v>
      </c>
    </row>
    <row r="176" spans="1:6">
      <c r="A176" s="30"/>
      <c r="B176" s="47" t="s">
        <v>2378</v>
      </c>
      <c r="C176" s="37" t="s">
        <v>222</v>
      </c>
      <c r="D176" s="30"/>
      <c r="E176" s="32">
        <v>2500</v>
      </c>
      <c r="F176" s="32">
        <f>E176*D176</f>
        <v>0</v>
      </c>
    </row>
    <row r="177" spans="1:6">
      <c r="A177" s="30"/>
      <c r="B177" s="47" t="s">
        <v>2379</v>
      </c>
      <c r="C177" s="37"/>
      <c r="D177" s="30"/>
      <c r="E177" s="32"/>
      <c r="F177" s="32"/>
    </row>
    <row r="178" spans="1:6">
      <c r="A178" s="30"/>
      <c r="B178" s="47" t="s">
        <v>2380</v>
      </c>
      <c r="C178" s="37"/>
      <c r="D178" s="30"/>
      <c r="E178" s="32"/>
      <c r="F178" s="32"/>
    </row>
    <row r="179" spans="1:6">
      <c r="A179" s="30"/>
      <c r="B179" s="47" t="s">
        <v>2381</v>
      </c>
      <c r="C179" s="37" t="s">
        <v>222</v>
      </c>
      <c r="D179" s="30"/>
      <c r="E179" s="32">
        <v>150</v>
      </c>
      <c r="F179" s="32">
        <f>E179*D179</f>
        <v>0</v>
      </c>
    </row>
    <row r="180" spans="1:6">
      <c r="A180" s="30"/>
      <c r="B180" s="47" t="s">
        <v>2382</v>
      </c>
      <c r="C180" s="37" t="s">
        <v>222</v>
      </c>
      <c r="D180" s="30"/>
      <c r="E180" s="32">
        <v>170</v>
      </c>
      <c r="F180" s="32">
        <f>E180*D180</f>
        <v>0</v>
      </c>
    </row>
    <row r="181" spans="1:6">
      <c r="A181" s="30"/>
      <c r="B181" s="47" t="s">
        <v>2383</v>
      </c>
      <c r="C181" s="37" t="s">
        <v>222</v>
      </c>
      <c r="D181" s="30"/>
      <c r="E181" s="32">
        <v>150</v>
      </c>
      <c r="F181" s="32">
        <f>E181*D181</f>
        <v>0</v>
      </c>
    </row>
    <row r="182" spans="1:6">
      <c r="A182" s="30"/>
      <c r="B182" s="47" t="s">
        <v>2384</v>
      </c>
      <c r="C182" s="37" t="s">
        <v>222</v>
      </c>
      <c r="D182" s="30"/>
      <c r="E182" s="32">
        <v>300</v>
      </c>
      <c r="F182" s="32">
        <f>E182*D182</f>
        <v>0</v>
      </c>
    </row>
    <row r="183" spans="1:6">
      <c r="A183" s="30"/>
      <c r="B183" s="47" t="s">
        <v>2385</v>
      </c>
      <c r="C183" s="37"/>
      <c r="D183" s="30"/>
      <c r="E183" s="32"/>
      <c r="F183" s="32"/>
    </row>
    <row r="184" spans="1:6">
      <c r="A184" s="30"/>
      <c r="B184" s="47" t="s">
        <v>2386</v>
      </c>
      <c r="C184" s="37" t="s">
        <v>222</v>
      </c>
      <c r="D184" s="30"/>
      <c r="E184" s="32">
        <v>100</v>
      </c>
      <c r="F184" s="32">
        <f>E184*D184</f>
        <v>0</v>
      </c>
    </row>
    <row r="185" spans="1:6">
      <c r="A185" s="30"/>
      <c r="B185" s="47" t="s">
        <v>2387</v>
      </c>
      <c r="C185" s="37" t="s">
        <v>222</v>
      </c>
      <c r="D185" s="30"/>
      <c r="E185" s="32">
        <v>200</v>
      </c>
      <c r="F185" s="32">
        <f>E185*D185</f>
        <v>0</v>
      </c>
    </row>
    <row r="186" spans="1:6">
      <c r="A186" s="30"/>
      <c r="B186" s="47" t="s">
        <v>2388</v>
      </c>
      <c r="C186" s="37" t="s">
        <v>222</v>
      </c>
      <c r="D186" s="30"/>
      <c r="E186" s="32">
        <v>30</v>
      </c>
      <c r="F186" s="32">
        <f>E186*D186</f>
        <v>0</v>
      </c>
    </row>
    <row r="187" spans="1:6">
      <c r="A187" s="30"/>
      <c r="B187" s="47" t="s">
        <v>2389</v>
      </c>
      <c r="C187" s="37" t="s">
        <v>222</v>
      </c>
      <c r="D187" s="30"/>
      <c r="E187" s="32">
        <v>30</v>
      </c>
      <c r="F187" s="32">
        <f>E187*D187</f>
        <v>0</v>
      </c>
    </row>
    <row r="188" spans="1:6">
      <c r="A188" s="30"/>
      <c r="B188" s="47" t="s">
        <v>2390</v>
      </c>
      <c r="C188" s="37"/>
      <c r="D188" s="30"/>
      <c r="E188" s="32"/>
      <c r="F188" s="32"/>
    </row>
    <row r="189" spans="1:6">
      <c r="A189" s="30"/>
      <c r="B189" s="47" t="s">
        <v>2391</v>
      </c>
      <c r="C189" s="37" t="s">
        <v>222</v>
      </c>
      <c r="D189" s="30"/>
      <c r="E189" s="32">
        <v>150</v>
      </c>
      <c r="F189" s="32">
        <f t="shared" ref="F189:F195" si="8">E189*D189</f>
        <v>0</v>
      </c>
    </row>
    <row r="190" spans="1:6">
      <c r="A190" s="30"/>
      <c r="B190" s="47" t="s">
        <v>2392</v>
      </c>
      <c r="C190" s="37" t="s">
        <v>222</v>
      </c>
      <c r="D190" s="30"/>
      <c r="E190" s="32">
        <v>420</v>
      </c>
      <c r="F190" s="32">
        <f t="shared" si="8"/>
        <v>0</v>
      </c>
    </row>
    <row r="191" spans="1:6">
      <c r="A191" s="30"/>
      <c r="B191" s="47" t="s">
        <v>2393</v>
      </c>
      <c r="C191" s="37" t="s">
        <v>222</v>
      </c>
      <c r="D191" s="30"/>
      <c r="E191" s="32">
        <v>165</v>
      </c>
      <c r="F191" s="32">
        <f t="shared" si="8"/>
        <v>0</v>
      </c>
    </row>
    <row r="192" spans="1:6">
      <c r="A192" s="30"/>
      <c r="B192" s="47" t="s">
        <v>2394</v>
      </c>
      <c r="C192" s="37" t="s">
        <v>222</v>
      </c>
      <c r="D192" s="30"/>
      <c r="E192" s="32">
        <v>165</v>
      </c>
      <c r="F192" s="32">
        <f t="shared" si="8"/>
        <v>0</v>
      </c>
    </row>
    <row r="193" spans="1:6">
      <c r="A193" s="30"/>
      <c r="B193" s="47" t="s">
        <v>2395</v>
      </c>
      <c r="C193" s="37" t="s">
        <v>222</v>
      </c>
      <c r="D193" s="30"/>
      <c r="E193" s="32">
        <v>900</v>
      </c>
      <c r="F193" s="32">
        <f t="shared" si="8"/>
        <v>0</v>
      </c>
    </row>
    <row r="194" spans="1:6">
      <c r="A194" s="30"/>
      <c r="B194" s="47" t="s">
        <v>2396</v>
      </c>
      <c r="C194" s="37" t="s">
        <v>222</v>
      </c>
      <c r="D194" s="30"/>
      <c r="E194" s="32">
        <v>1500</v>
      </c>
      <c r="F194" s="32">
        <f t="shared" si="8"/>
        <v>0</v>
      </c>
    </row>
    <row r="195" spans="1:6">
      <c r="A195" s="30"/>
      <c r="B195" s="47" t="s">
        <v>2397</v>
      </c>
      <c r="C195" s="37" t="s">
        <v>222</v>
      </c>
      <c r="D195" s="30"/>
      <c r="E195" s="32">
        <v>50</v>
      </c>
      <c r="F195" s="32">
        <f t="shared" si="8"/>
        <v>0</v>
      </c>
    </row>
    <row r="196" spans="1:6">
      <c r="A196" s="30"/>
      <c r="B196" s="33"/>
      <c r="C196" s="37"/>
      <c r="D196" s="30"/>
      <c r="E196" s="32"/>
      <c r="F196" s="32"/>
    </row>
    <row r="197" spans="1:6">
      <c r="A197" s="30"/>
      <c r="B197" s="38" t="s">
        <v>2398</v>
      </c>
      <c r="C197" s="37"/>
      <c r="D197" s="30"/>
      <c r="E197" s="32"/>
      <c r="F197" s="32"/>
    </row>
    <row r="198" spans="1:6">
      <c r="A198" s="30"/>
      <c r="B198" s="33" t="s">
        <v>2399</v>
      </c>
      <c r="C198" s="37" t="s">
        <v>2400</v>
      </c>
      <c r="D198" s="30"/>
      <c r="E198" s="32">
        <v>20</v>
      </c>
      <c r="F198" s="32">
        <f t="shared" ref="F198:F209" si="9">E198*D198</f>
        <v>0</v>
      </c>
    </row>
    <row r="199" spans="1:6">
      <c r="A199" s="30"/>
      <c r="B199" s="33" t="s">
        <v>2401</v>
      </c>
      <c r="C199" s="37" t="s">
        <v>222</v>
      </c>
      <c r="D199" s="30"/>
      <c r="E199" s="32">
        <v>2.2000000000000002</v>
      </c>
      <c r="F199" s="32">
        <f t="shared" si="9"/>
        <v>0</v>
      </c>
    </row>
    <row r="200" spans="1:6">
      <c r="A200" s="30"/>
      <c r="B200" s="33" t="s">
        <v>2402</v>
      </c>
      <c r="C200" s="37" t="s">
        <v>222</v>
      </c>
      <c r="D200" s="30"/>
      <c r="E200" s="32">
        <v>2.2000000000000002</v>
      </c>
      <c r="F200" s="32">
        <f t="shared" si="9"/>
        <v>0</v>
      </c>
    </row>
    <row r="201" spans="1:6">
      <c r="A201" s="30"/>
      <c r="B201" s="33" t="s">
        <v>2403</v>
      </c>
      <c r="C201" s="37" t="s">
        <v>222</v>
      </c>
      <c r="D201" s="30"/>
      <c r="E201" s="32">
        <v>10</v>
      </c>
      <c r="F201" s="32">
        <f t="shared" si="9"/>
        <v>0</v>
      </c>
    </row>
    <row r="202" spans="1:6">
      <c r="A202" s="30"/>
      <c r="B202" s="33" t="s">
        <v>2404</v>
      </c>
      <c r="C202" s="37" t="s">
        <v>222</v>
      </c>
      <c r="D202" s="30"/>
      <c r="E202" s="32">
        <v>2</v>
      </c>
      <c r="F202" s="32">
        <f t="shared" si="9"/>
        <v>0</v>
      </c>
    </row>
    <row r="203" spans="1:6">
      <c r="A203" s="30"/>
      <c r="B203" s="33" t="s">
        <v>2405</v>
      </c>
      <c r="C203" s="37" t="s">
        <v>222</v>
      </c>
      <c r="D203" s="30"/>
      <c r="E203" s="32">
        <v>2</v>
      </c>
      <c r="F203" s="32">
        <f t="shared" si="9"/>
        <v>0</v>
      </c>
    </row>
    <row r="204" spans="1:6">
      <c r="A204" s="30"/>
      <c r="B204" s="33" t="s">
        <v>2406</v>
      </c>
      <c r="C204" s="37" t="s">
        <v>2400</v>
      </c>
      <c r="D204" s="30"/>
      <c r="E204" s="32">
        <v>20</v>
      </c>
      <c r="F204" s="32">
        <f t="shared" si="9"/>
        <v>0</v>
      </c>
    </row>
    <row r="205" spans="1:6">
      <c r="A205" s="30"/>
      <c r="B205" s="33" t="s">
        <v>2407</v>
      </c>
      <c r="C205" s="37" t="s">
        <v>222</v>
      </c>
      <c r="D205" s="30"/>
      <c r="E205" s="32">
        <v>7</v>
      </c>
      <c r="F205" s="32">
        <f t="shared" si="9"/>
        <v>0</v>
      </c>
    </row>
    <row r="206" spans="1:6">
      <c r="A206" s="30"/>
      <c r="B206" s="33" t="s">
        <v>2408</v>
      </c>
      <c r="C206" s="37" t="s">
        <v>222</v>
      </c>
      <c r="D206" s="30"/>
      <c r="E206" s="32">
        <v>7</v>
      </c>
      <c r="F206" s="32">
        <f t="shared" si="9"/>
        <v>0</v>
      </c>
    </row>
    <row r="207" spans="1:6">
      <c r="A207" s="30"/>
      <c r="B207" s="33" t="s">
        <v>2409</v>
      </c>
      <c r="C207" s="37" t="s">
        <v>222</v>
      </c>
      <c r="D207" s="30"/>
      <c r="E207" s="32">
        <v>2</v>
      </c>
      <c r="F207" s="32">
        <f t="shared" si="9"/>
        <v>0</v>
      </c>
    </row>
    <row r="208" spans="1:6">
      <c r="A208" s="30"/>
      <c r="B208" s="33" t="s">
        <v>2410</v>
      </c>
      <c r="C208" s="37" t="s">
        <v>222</v>
      </c>
      <c r="D208" s="30"/>
      <c r="E208" s="32">
        <v>2</v>
      </c>
      <c r="F208" s="32">
        <f t="shared" si="9"/>
        <v>0</v>
      </c>
    </row>
    <row r="209" spans="1:6">
      <c r="A209" s="30"/>
      <c r="B209" s="33" t="s">
        <v>2411</v>
      </c>
      <c r="C209" s="37" t="s">
        <v>2412</v>
      </c>
      <c r="D209" s="30"/>
      <c r="E209" s="32">
        <v>16.5</v>
      </c>
      <c r="F209" s="32">
        <f t="shared" si="9"/>
        <v>0</v>
      </c>
    </row>
    <row r="210" spans="1:6">
      <c r="A210" s="30"/>
      <c r="B210" s="33"/>
      <c r="C210" s="37"/>
      <c r="D210" s="30"/>
      <c r="E210" s="32"/>
      <c r="F210" s="32"/>
    </row>
    <row r="211" spans="1:6">
      <c r="A211" s="30"/>
      <c r="B211" s="38" t="s">
        <v>2413</v>
      </c>
      <c r="C211" s="37"/>
      <c r="D211" s="30"/>
      <c r="E211" s="32"/>
      <c r="F211" s="32"/>
    </row>
    <row r="212" spans="1:6">
      <c r="A212" s="30"/>
      <c r="B212" s="47" t="s">
        <v>2414</v>
      </c>
      <c r="C212" s="37" t="s">
        <v>270</v>
      </c>
      <c r="D212" s="30"/>
      <c r="E212" s="32">
        <v>55</v>
      </c>
      <c r="F212" s="32">
        <f>E212*D212</f>
        <v>0</v>
      </c>
    </row>
    <row r="213" spans="1:6">
      <c r="A213" s="30"/>
      <c r="B213" s="47" t="s">
        <v>2415</v>
      </c>
      <c r="C213" s="37"/>
      <c r="D213" s="30"/>
      <c r="E213" s="32"/>
      <c r="F213" s="32"/>
    </row>
    <row r="214" spans="1:6">
      <c r="A214" s="30"/>
      <c r="B214" s="47" t="s">
        <v>2416</v>
      </c>
      <c r="C214" s="37" t="s">
        <v>2417</v>
      </c>
      <c r="D214" s="30"/>
      <c r="E214" s="32">
        <v>45.1</v>
      </c>
      <c r="F214" s="32">
        <f t="shared" ref="F214:F221" si="10">E214*D214</f>
        <v>0</v>
      </c>
    </row>
    <row r="215" spans="1:6">
      <c r="A215" s="30"/>
      <c r="B215" s="47" t="s">
        <v>2418</v>
      </c>
      <c r="C215" s="37" t="s">
        <v>2417</v>
      </c>
      <c r="D215" s="30"/>
      <c r="E215" s="32">
        <v>56.1</v>
      </c>
      <c r="F215" s="32"/>
    </row>
    <row r="216" spans="1:6">
      <c r="A216" s="30"/>
      <c r="B216" s="47" t="s">
        <v>2416</v>
      </c>
      <c r="C216" s="37" t="s">
        <v>2417</v>
      </c>
      <c r="D216" s="30"/>
      <c r="E216" s="32"/>
      <c r="F216" s="32"/>
    </row>
    <row r="217" spans="1:6">
      <c r="A217" s="30"/>
      <c r="B217" s="47" t="s">
        <v>2419</v>
      </c>
      <c r="C217" s="37" t="s">
        <v>2420</v>
      </c>
      <c r="D217" s="30"/>
      <c r="E217" s="32">
        <v>30</v>
      </c>
      <c r="F217" s="32">
        <f t="shared" si="10"/>
        <v>0</v>
      </c>
    </row>
    <row r="218" spans="1:6">
      <c r="A218" s="30"/>
      <c r="B218" s="47" t="s">
        <v>1699</v>
      </c>
      <c r="C218" s="37" t="s">
        <v>2417</v>
      </c>
      <c r="D218" s="30"/>
      <c r="E218" s="32">
        <v>30</v>
      </c>
      <c r="F218" s="32">
        <f t="shared" si="10"/>
        <v>0</v>
      </c>
    </row>
    <row r="219" spans="1:6">
      <c r="A219" s="30"/>
      <c r="B219" s="65" t="s">
        <v>2419</v>
      </c>
      <c r="C219" s="37" t="s">
        <v>2420</v>
      </c>
      <c r="D219" s="30"/>
      <c r="E219" s="32">
        <v>30</v>
      </c>
      <c r="F219" s="32">
        <f t="shared" si="10"/>
        <v>0</v>
      </c>
    </row>
    <row r="220" spans="1:6">
      <c r="A220" s="30"/>
      <c r="B220" s="47" t="s">
        <v>2421</v>
      </c>
      <c r="C220" s="37" t="s">
        <v>2343</v>
      </c>
      <c r="D220" s="30"/>
      <c r="E220" s="32">
        <v>8</v>
      </c>
      <c r="F220" s="32">
        <f t="shared" si="10"/>
        <v>0</v>
      </c>
    </row>
    <row r="221" spans="1:6">
      <c r="A221" s="30"/>
      <c r="B221" s="47" t="s">
        <v>2422</v>
      </c>
      <c r="C221" s="37" t="s">
        <v>2343</v>
      </c>
      <c r="D221" s="30"/>
      <c r="E221" s="32">
        <v>12.5</v>
      </c>
      <c r="F221" s="32">
        <f t="shared" si="10"/>
        <v>0</v>
      </c>
    </row>
    <row r="222" spans="1:6">
      <c r="A222" s="30"/>
      <c r="B222" s="47"/>
      <c r="C222" s="37"/>
      <c r="D222" s="30"/>
      <c r="E222" s="32"/>
      <c r="F222" s="32"/>
    </row>
    <row r="223" spans="1:6">
      <c r="A223" s="30"/>
      <c r="B223" s="38" t="s">
        <v>2423</v>
      </c>
      <c r="C223" s="37"/>
      <c r="D223" s="30"/>
      <c r="E223" s="32"/>
      <c r="F223" s="32"/>
    </row>
    <row r="224" spans="1:6">
      <c r="A224" s="30"/>
      <c r="B224" s="41" t="s">
        <v>2424</v>
      </c>
      <c r="C224" s="37" t="s">
        <v>2260</v>
      </c>
      <c r="D224" s="30"/>
      <c r="E224" s="32">
        <v>120</v>
      </c>
      <c r="F224" s="32">
        <f>E224*D224</f>
        <v>0</v>
      </c>
    </row>
    <row r="225" spans="1:6">
      <c r="A225" s="30"/>
      <c r="B225" s="33" t="s">
        <v>2425</v>
      </c>
      <c r="C225" s="37" t="s">
        <v>2260</v>
      </c>
      <c r="D225" s="30"/>
      <c r="E225" s="32">
        <v>100</v>
      </c>
      <c r="F225" s="32">
        <f>E225*D225</f>
        <v>0</v>
      </c>
    </row>
    <row r="226" spans="1:6">
      <c r="A226" s="30"/>
      <c r="B226" s="33" t="s">
        <v>2426</v>
      </c>
      <c r="C226" s="37" t="s">
        <v>2255</v>
      </c>
      <c r="D226" s="30"/>
      <c r="E226" s="32">
        <v>61</v>
      </c>
      <c r="F226" s="32">
        <f>E226*D226</f>
        <v>0</v>
      </c>
    </row>
    <row r="227" spans="1:6">
      <c r="A227" s="30"/>
      <c r="B227" s="47" t="s">
        <v>2427</v>
      </c>
      <c r="C227" s="47" t="s">
        <v>2260</v>
      </c>
      <c r="D227" s="47"/>
      <c r="E227" s="72">
        <v>175</v>
      </c>
      <c r="F227" s="32">
        <f t="shared" ref="F227:F228" si="11">E227*D227</f>
        <v>0</v>
      </c>
    </row>
    <row r="228" spans="1:6">
      <c r="A228" s="30"/>
      <c r="B228" s="47" t="s">
        <v>2428</v>
      </c>
      <c r="C228" s="47" t="s">
        <v>2260</v>
      </c>
      <c r="D228" s="47"/>
      <c r="E228" s="72">
        <v>25</v>
      </c>
      <c r="F228" s="32">
        <f t="shared" si="11"/>
        <v>0</v>
      </c>
    </row>
    <row r="229" spans="1:6" ht="15.75">
      <c r="A229" s="30"/>
      <c r="B229" s="41" t="s">
        <v>2259</v>
      </c>
      <c r="C229" s="57" t="s">
        <v>2260</v>
      </c>
      <c r="D229" s="57"/>
      <c r="E229" s="73">
        <v>259</v>
      </c>
      <c r="F229" s="73">
        <f t="shared" ref="F229" si="12">D229*E229</f>
        <v>0</v>
      </c>
    </row>
    <row r="230" spans="1:6">
      <c r="A230" s="30"/>
      <c r="B230" s="33"/>
      <c r="C230" s="37"/>
      <c r="D230" s="30"/>
      <c r="E230" s="32"/>
      <c r="F230" s="32"/>
    </row>
    <row r="231" spans="1:6">
      <c r="A231" s="30"/>
      <c r="B231" s="33"/>
      <c r="C231" s="37"/>
      <c r="D231" s="30"/>
      <c r="E231" s="32"/>
      <c r="F231" s="32">
        <f t="shared" ref="F231:F263" si="13">E231*D231</f>
        <v>0</v>
      </c>
    </row>
    <row r="232" spans="1:6">
      <c r="A232" s="30"/>
      <c r="B232" s="33"/>
      <c r="C232" s="37"/>
      <c r="D232" s="30"/>
      <c r="E232" s="32"/>
      <c r="F232" s="32"/>
    </row>
    <row r="233" spans="1:6">
      <c r="A233" s="30"/>
      <c r="B233" s="38" t="s">
        <v>2429</v>
      </c>
      <c r="C233" s="37"/>
      <c r="D233" s="30"/>
      <c r="E233" s="32"/>
      <c r="F233" s="32">
        <f t="shared" si="13"/>
        <v>0</v>
      </c>
    </row>
    <row r="234" spans="1:6">
      <c r="A234" s="30"/>
      <c r="B234" s="47" t="s">
        <v>2430</v>
      </c>
      <c r="C234" s="47" t="s">
        <v>2339</v>
      </c>
      <c r="D234" s="47"/>
      <c r="E234" s="50">
        <v>49.9</v>
      </c>
      <c r="F234" s="32">
        <f t="shared" si="13"/>
        <v>0</v>
      </c>
    </row>
    <row r="235" spans="1:6">
      <c r="A235" s="30"/>
      <c r="B235" s="47" t="s">
        <v>2431</v>
      </c>
      <c r="C235" s="47" t="s">
        <v>2339</v>
      </c>
      <c r="D235" s="47"/>
      <c r="E235" s="50">
        <v>54.5</v>
      </c>
      <c r="F235" s="32">
        <f t="shared" si="13"/>
        <v>0</v>
      </c>
    </row>
    <row r="236" spans="1:6">
      <c r="A236" s="30"/>
      <c r="B236" s="47" t="s">
        <v>2432</v>
      </c>
      <c r="C236" s="47" t="s">
        <v>2339</v>
      </c>
      <c r="D236" s="47"/>
      <c r="E236" s="50">
        <v>49.9</v>
      </c>
      <c r="F236" s="32">
        <f t="shared" si="13"/>
        <v>0</v>
      </c>
    </row>
    <row r="237" spans="1:6">
      <c r="A237" s="30"/>
      <c r="B237" s="38"/>
      <c r="C237" s="37"/>
      <c r="D237" s="30"/>
      <c r="E237" s="32"/>
      <c r="F237" s="32">
        <f t="shared" si="13"/>
        <v>0</v>
      </c>
    </row>
    <row r="238" spans="1:6">
      <c r="A238" s="30"/>
      <c r="B238" s="38"/>
      <c r="C238" s="37"/>
      <c r="D238" s="30"/>
      <c r="E238" s="32"/>
      <c r="F238" s="32">
        <f t="shared" si="13"/>
        <v>0</v>
      </c>
    </row>
    <row r="239" spans="1:6" ht="15">
      <c r="A239" s="30"/>
      <c r="B239" s="33" t="s">
        <v>2433</v>
      </c>
      <c r="C239" s="37" t="s">
        <v>2412</v>
      </c>
      <c r="D239" s="74"/>
      <c r="E239" s="32">
        <v>68.8</v>
      </c>
      <c r="F239" s="32">
        <f t="shared" si="13"/>
        <v>0</v>
      </c>
    </row>
    <row r="240" spans="1:6" ht="15">
      <c r="A240" s="30"/>
      <c r="B240" s="33" t="s">
        <v>2434</v>
      </c>
      <c r="C240" s="37" t="s">
        <v>2412</v>
      </c>
      <c r="D240" s="74"/>
      <c r="E240" s="32">
        <v>74.5</v>
      </c>
      <c r="F240" s="32">
        <f t="shared" si="13"/>
        <v>0</v>
      </c>
    </row>
    <row r="241" spans="1:6" ht="15">
      <c r="A241" s="30"/>
      <c r="B241" s="33" t="s">
        <v>2435</v>
      </c>
      <c r="C241" s="37" t="s">
        <v>2412</v>
      </c>
      <c r="D241" s="74"/>
      <c r="E241" s="32">
        <v>68.8</v>
      </c>
      <c r="F241" s="32">
        <f t="shared" si="13"/>
        <v>0</v>
      </c>
    </row>
    <row r="242" spans="1:6" ht="15">
      <c r="A242" s="30"/>
      <c r="B242" s="33" t="s">
        <v>2436</v>
      </c>
      <c r="C242" s="37" t="s">
        <v>2412</v>
      </c>
      <c r="D242" s="74"/>
      <c r="E242" s="32">
        <v>68.8</v>
      </c>
      <c r="F242" s="32">
        <f t="shared" si="13"/>
        <v>0</v>
      </c>
    </row>
    <row r="243" spans="1:6" ht="15">
      <c r="A243" s="30"/>
      <c r="B243" s="33" t="s">
        <v>2437</v>
      </c>
      <c r="C243" s="37" t="s">
        <v>2412</v>
      </c>
      <c r="D243" s="74"/>
      <c r="E243" s="32">
        <v>68.8</v>
      </c>
      <c r="F243" s="32">
        <f t="shared" si="13"/>
        <v>0</v>
      </c>
    </row>
    <row r="244" spans="1:6" ht="15">
      <c r="A244" s="30"/>
      <c r="B244" s="33" t="s">
        <v>2438</v>
      </c>
      <c r="C244" s="37" t="s">
        <v>2412</v>
      </c>
      <c r="D244" s="74"/>
      <c r="E244" s="32">
        <v>60</v>
      </c>
      <c r="F244" s="32">
        <f t="shared" si="13"/>
        <v>0</v>
      </c>
    </row>
    <row r="245" spans="1:6" ht="15">
      <c r="A245" s="30"/>
      <c r="B245" s="33" t="s">
        <v>2439</v>
      </c>
      <c r="C245" s="37" t="s">
        <v>2412</v>
      </c>
      <c r="D245" s="74"/>
      <c r="E245" s="32">
        <v>68.8</v>
      </c>
      <c r="F245" s="32">
        <f t="shared" si="13"/>
        <v>0</v>
      </c>
    </row>
    <row r="246" spans="1:6" ht="15">
      <c r="A246" s="30"/>
      <c r="B246" s="33" t="s">
        <v>2440</v>
      </c>
      <c r="C246" s="37" t="s">
        <v>2412</v>
      </c>
      <c r="D246" s="74"/>
      <c r="E246" s="32">
        <v>79.5</v>
      </c>
      <c r="F246" s="32">
        <f t="shared" si="13"/>
        <v>0</v>
      </c>
    </row>
    <row r="247" spans="1:6" ht="15">
      <c r="A247" s="30"/>
      <c r="B247" s="33" t="s">
        <v>2441</v>
      </c>
      <c r="C247" s="37" t="s">
        <v>2412</v>
      </c>
      <c r="D247" s="74"/>
      <c r="E247" s="32">
        <v>68.5</v>
      </c>
      <c r="F247" s="32">
        <f t="shared" si="13"/>
        <v>0</v>
      </c>
    </row>
    <row r="248" spans="1:6" ht="15">
      <c r="A248" s="30"/>
      <c r="B248" s="33" t="s">
        <v>2442</v>
      </c>
      <c r="C248" s="37" t="s">
        <v>2412</v>
      </c>
      <c r="D248" s="74"/>
      <c r="E248" s="32">
        <v>68.5</v>
      </c>
      <c r="F248" s="32">
        <f t="shared" si="13"/>
        <v>0</v>
      </c>
    </row>
    <row r="249" spans="1:6" ht="15">
      <c r="A249" s="30"/>
      <c r="B249" s="33" t="s">
        <v>2443</v>
      </c>
      <c r="C249" s="37" t="s">
        <v>2412</v>
      </c>
      <c r="D249" s="74"/>
      <c r="E249" s="32">
        <v>68.5</v>
      </c>
      <c r="F249" s="32">
        <f t="shared" si="13"/>
        <v>0</v>
      </c>
    </row>
    <row r="250" spans="1:6" ht="15">
      <c r="A250" s="30"/>
      <c r="B250" s="74" t="s">
        <v>2444</v>
      </c>
      <c r="C250" s="47" t="s">
        <v>2341</v>
      </c>
      <c r="D250" s="74"/>
      <c r="E250" s="50">
        <v>28.9</v>
      </c>
      <c r="F250" s="32">
        <f t="shared" si="13"/>
        <v>0</v>
      </c>
    </row>
    <row r="251" spans="1:6" ht="15">
      <c r="A251" s="30"/>
      <c r="B251" s="74" t="s">
        <v>2445</v>
      </c>
      <c r="C251" s="47" t="s">
        <v>2446</v>
      </c>
      <c r="D251" s="74"/>
      <c r="E251" s="50">
        <v>12.5</v>
      </c>
      <c r="F251" s="32">
        <f t="shared" si="13"/>
        <v>0</v>
      </c>
    </row>
    <row r="252" spans="1:6" ht="15">
      <c r="A252" s="30"/>
      <c r="B252" s="74" t="s">
        <v>2447</v>
      </c>
      <c r="C252" s="47" t="s">
        <v>2448</v>
      </c>
      <c r="D252" s="74"/>
      <c r="E252" s="50">
        <v>68.900000000000006</v>
      </c>
      <c r="F252" s="32">
        <f t="shared" si="13"/>
        <v>0</v>
      </c>
    </row>
    <row r="253" spans="1:6" ht="15">
      <c r="A253" s="30"/>
      <c r="B253" s="74" t="s">
        <v>2449</v>
      </c>
      <c r="C253" s="47" t="s">
        <v>2448</v>
      </c>
      <c r="D253" s="74"/>
      <c r="E253" s="50">
        <v>38.5</v>
      </c>
      <c r="F253" s="32">
        <f t="shared" si="13"/>
        <v>0</v>
      </c>
    </row>
    <row r="254" spans="1:6" ht="15">
      <c r="A254" s="30"/>
      <c r="B254" s="74" t="s">
        <v>2450</v>
      </c>
      <c r="C254" s="47" t="s">
        <v>2448</v>
      </c>
      <c r="D254" s="74"/>
      <c r="E254" s="50">
        <v>38.5</v>
      </c>
      <c r="F254" s="32">
        <f t="shared" si="13"/>
        <v>0</v>
      </c>
    </row>
    <row r="255" spans="1:6">
      <c r="A255" s="30"/>
      <c r="B255" s="47" t="s">
        <v>2451</v>
      </c>
      <c r="C255" s="47" t="s">
        <v>2448</v>
      </c>
      <c r="D255" s="47"/>
      <c r="E255" s="72">
        <v>75</v>
      </c>
      <c r="F255" s="32">
        <f t="shared" si="13"/>
        <v>0</v>
      </c>
    </row>
    <row r="256" spans="1:6">
      <c r="A256" s="30"/>
      <c r="B256" s="33" t="s">
        <v>2452</v>
      </c>
      <c r="C256" s="37" t="s">
        <v>222</v>
      </c>
      <c r="D256" s="30"/>
      <c r="E256" s="32">
        <v>25</v>
      </c>
      <c r="F256" s="32">
        <f t="shared" si="13"/>
        <v>0</v>
      </c>
    </row>
    <row r="257" spans="1:6">
      <c r="A257" s="30"/>
      <c r="B257" s="33" t="s">
        <v>2453</v>
      </c>
      <c r="C257" s="37" t="s">
        <v>222</v>
      </c>
      <c r="D257" s="30"/>
      <c r="E257" s="32">
        <v>9</v>
      </c>
      <c r="F257" s="32">
        <f t="shared" si="13"/>
        <v>0</v>
      </c>
    </row>
    <row r="258" spans="1:6">
      <c r="A258" s="30"/>
      <c r="B258" s="33" t="s">
        <v>2454</v>
      </c>
      <c r="C258" s="37" t="s">
        <v>222</v>
      </c>
      <c r="D258" s="30"/>
      <c r="E258" s="32">
        <v>8.5</v>
      </c>
      <c r="F258" s="32">
        <f t="shared" si="13"/>
        <v>0</v>
      </c>
    </row>
    <row r="259" spans="1:6">
      <c r="A259" s="30"/>
      <c r="B259" s="33" t="s">
        <v>2455</v>
      </c>
      <c r="C259" s="37" t="s">
        <v>222</v>
      </c>
      <c r="D259" s="30"/>
      <c r="E259" s="32">
        <v>7</v>
      </c>
      <c r="F259" s="32">
        <f t="shared" si="13"/>
        <v>0</v>
      </c>
    </row>
    <row r="260" spans="1:6">
      <c r="A260" s="30"/>
      <c r="B260" s="33" t="s">
        <v>2456</v>
      </c>
      <c r="C260" s="37" t="s">
        <v>222</v>
      </c>
      <c r="D260" s="30"/>
      <c r="E260" s="32">
        <v>6</v>
      </c>
      <c r="F260" s="32">
        <f t="shared" si="13"/>
        <v>0</v>
      </c>
    </row>
    <row r="261" spans="1:6">
      <c r="A261" s="30"/>
      <c r="B261" s="33" t="s">
        <v>2457</v>
      </c>
      <c r="C261" s="37" t="s">
        <v>2341</v>
      </c>
      <c r="D261" s="30"/>
      <c r="E261" s="32">
        <v>25</v>
      </c>
      <c r="F261" s="32">
        <f t="shared" si="13"/>
        <v>0</v>
      </c>
    </row>
    <row r="262" spans="1:6">
      <c r="A262" s="30"/>
      <c r="B262" s="33" t="s">
        <v>2458</v>
      </c>
      <c r="C262" s="37" t="s">
        <v>531</v>
      </c>
      <c r="D262" s="30"/>
      <c r="E262" s="32">
        <v>15</v>
      </c>
      <c r="F262" s="32">
        <f t="shared" si="13"/>
        <v>0</v>
      </c>
    </row>
    <row r="263" spans="1:6">
      <c r="A263" s="30"/>
      <c r="B263" s="33" t="s">
        <v>2459</v>
      </c>
      <c r="C263" s="37" t="s">
        <v>2460</v>
      </c>
      <c r="D263" s="30"/>
      <c r="E263" s="32">
        <v>60</v>
      </c>
      <c r="F263" s="32">
        <f t="shared" si="13"/>
        <v>0</v>
      </c>
    </row>
    <row r="264" spans="1:6">
      <c r="A264" s="30"/>
      <c r="B264" s="33" t="s">
        <v>2344</v>
      </c>
      <c r="C264" s="37"/>
      <c r="D264" s="30"/>
      <c r="E264" s="32"/>
      <c r="F264" s="32"/>
    </row>
    <row r="265" spans="1:6">
      <c r="A265" s="30"/>
      <c r="B265" s="33" t="s">
        <v>2345</v>
      </c>
      <c r="C265" s="37"/>
      <c r="D265" s="30"/>
      <c r="E265" s="32"/>
      <c r="F265" s="32"/>
    </row>
    <row r="266" spans="1:6">
      <c r="A266" s="30"/>
      <c r="B266" s="33"/>
      <c r="C266" s="37"/>
      <c r="D266" s="30"/>
      <c r="E266" s="32"/>
      <c r="F266" s="32"/>
    </row>
    <row r="267" spans="1:6">
      <c r="A267" s="30"/>
      <c r="B267" s="33"/>
      <c r="C267" s="37"/>
      <c r="D267" s="30"/>
      <c r="E267" s="32"/>
      <c r="F267" s="32"/>
    </row>
    <row r="268" spans="1:6">
      <c r="A268" s="30"/>
      <c r="B268" s="33"/>
      <c r="C268" s="37"/>
      <c r="D268" s="30"/>
      <c r="E268" s="32"/>
      <c r="F268" s="32"/>
    </row>
    <row r="269" spans="1:6">
      <c r="A269" s="30"/>
      <c r="B269" s="38" t="s">
        <v>2461</v>
      </c>
      <c r="C269" s="37"/>
      <c r="D269" s="30"/>
      <c r="E269" s="32"/>
      <c r="F269" s="32"/>
    </row>
    <row r="270" spans="1:6">
      <c r="A270" s="30"/>
      <c r="B270" s="47" t="s">
        <v>1605</v>
      </c>
      <c r="C270" s="37" t="s">
        <v>222</v>
      </c>
      <c r="D270" s="39"/>
      <c r="E270" s="40">
        <v>28.5</v>
      </c>
      <c r="F270" s="32">
        <f t="shared" ref="F270:F278" si="14">E270*D270</f>
        <v>0</v>
      </c>
    </row>
    <row r="271" spans="1:6">
      <c r="A271" s="30"/>
      <c r="B271" s="47" t="s">
        <v>2462</v>
      </c>
      <c r="C271" s="37" t="s">
        <v>222</v>
      </c>
      <c r="D271" s="39"/>
      <c r="E271" s="32">
        <v>50</v>
      </c>
      <c r="F271" s="32">
        <f t="shared" si="14"/>
        <v>0</v>
      </c>
    </row>
    <row r="272" spans="1:6">
      <c r="A272" s="30"/>
      <c r="B272" s="47" t="s">
        <v>1630</v>
      </c>
      <c r="C272" s="37" t="s">
        <v>222</v>
      </c>
      <c r="D272" s="39"/>
      <c r="E272" s="32">
        <v>36</v>
      </c>
      <c r="F272" s="32">
        <f t="shared" si="14"/>
        <v>0</v>
      </c>
    </row>
    <row r="273" spans="1:6">
      <c r="A273" s="30"/>
      <c r="B273" s="47" t="s">
        <v>1631</v>
      </c>
      <c r="C273" s="37" t="s">
        <v>222</v>
      </c>
      <c r="D273" s="39"/>
      <c r="E273" s="40">
        <v>19</v>
      </c>
      <c r="F273" s="32">
        <f t="shared" si="14"/>
        <v>0</v>
      </c>
    </row>
    <row r="274" spans="1:6">
      <c r="A274" s="30"/>
      <c r="B274" s="33" t="s">
        <v>2463</v>
      </c>
      <c r="C274" s="37" t="s">
        <v>2255</v>
      </c>
      <c r="D274" s="39"/>
      <c r="E274" s="32">
        <v>300</v>
      </c>
      <c r="F274" s="32">
        <f t="shared" si="14"/>
        <v>0</v>
      </c>
    </row>
    <row r="275" spans="1:6">
      <c r="A275" s="30"/>
      <c r="B275" s="33" t="s">
        <v>2464</v>
      </c>
      <c r="C275" s="37" t="s">
        <v>82</v>
      </c>
      <c r="D275" s="30"/>
      <c r="E275" s="32">
        <v>5</v>
      </c>
      <c r="F275" s="32">
        <f t="shared" si="14"/>
        <v>0</v>
      </c>
    </row>
    <row r="276" spans="1:6">
      <c r="A276" s="30"/>
      <c r="B276" s="33" t="s">
        <v>2465</v>
      </c>
      <c r="C276" s="37" t="s">
        <v>82</v>
      </c>
      <c r="D276" s="30"/>
      <c r="E276" s="32">
        <v>30</v>
      </c>
      <c r="F276" s="32">
        <f t="shared" si="14"/>
        <v>0</v>
      </c>
    </row>
    <row r="277" spans="1:6">
      <c r="A277" s="30"/>
      <c r="B277" s="33" t="s">
        <v>2466</v>
      </c>
      <c r="C277" s="37" t="s">
        <v>82</v>
      </c>
      <c r="D277" s="30"/>
      <c r="E277" s="32">
        <v>10</v>
      </c>
      <c r="F277" s="32">
        <f t="shared" si="14"/>
        <v>0</v>
      </c>
    </row>
    <row r="278" spans="1:6">
      <c r="A278" s="30"/>
      <c r="B278" s="47" t="s">
        <v>2467</v>
      </c>
      <c r="C278" s="37" t="s">
        <v>1207</v>
      </c>
      <c r="D278" s="30"/>
      <c r="E278" s="32">
        <v>260</v>
      </c>
      <c r="F278" s="32">
        <f t="shared" si="14"/>
        <v>0</v>
      </c>
    </row>
    <row r="279" spans="1:6">
      <c r="A279" s="30"/>
      <c r="B279" s="47" t="s">
        <v>2468</v>
      </c>
      <c r="C279" s="37"/>
      <c r="D279" s="30"/>
      <c r="E279" s="32"/>
      <c r="F279" s="32"/>
    </row>
    <row r="280" spans="1:6">
      <c r="A280" s="30"/>
      <c r="B280" s="47" t="s">
        <v>2469</v>
      </c>
      <c r="C280" s="37" t="s">
        <v>222</v>
      </c>
      <c r="D280" s="30"/>
      <c r="E280" s="32">
        <v>110</v>
      </c>
      <c r="F280" s="32">
        <f>E280*D280</f>
        <v>0</v>
      </c>
    </row>
    <row r="281" spans="1:6">
      <c r="A281" s="30"/>
      <c r="B281" s="47" t="s">
        <v>2470</v>
      </c>
      <c r="C281" s="37" t="s">
        <v>222</v>
      </c>
      <c r="D281" s="30"/>
      <c r="E281" s="32">
        <v>300</v>
      </c>
      <c r="F281" s="32">
        <f>E281*D281</f>
        <v>0</v>
      </c>
    </row>
    <row r="282" spans="1:6">
      <c r="A282" s="30"/>
      <c r="B282" s="47" t="s">
        <v>2471</v>
      </c>
      <c r="C282" s="37" t="s">
        <v>222</v>
      </c>
      <c r="D282" s="30"/>
      <c r="E282" s="32">
        <v>1000</v>
      </c>
      <c r="F282" s="32">
        <f>E282*D282</f>
        <v>0</v>
      </c>
    </row>
    <row r="283" spans="1:6">
      <c r="A283" s="30"/>
      <c r="B283" s="75" t="s">
        <v>2472</v>
      </c>
      <c r="C283" s="37" t="s">
        <v>222</v>
      </c>
      <c r="D283" s="30"/>
      <c r="E283" s="32">
        <v>302</v>
      </c>
      <c r="F283" s="32">
        <f>E283*D283</f>
        <v>0</v>
      </c>
    </row>
    <row r="284" spans="1:6">
      <c r="A284" s="30"/>
      <c r="B284" s="76"/>
      <c r="C284" s="37"/>
      <c r="D284" s="30"/>
      <c r="E284" s="32"/>
      <c r="F284" s="77"/>
    </row>
    <row r="285" spans="1:6">
      <c r="A285" s="30"/>
      <c r="B285" s="38" t="s">
        <v>2473</v>
      </c>
      <c r="C285" s="37"/>
      <c r="D285" s="30"/>
      <c r="E285" s="32"/>
      <c r="F285" s="32"/>
    </row>
    <row r="286" spans="1:6">
      <c r="A286" s="30"/>
      <c r="B286" s="47" t="s">
        <v>2474</v>
      </c>
      <c r="C286" s="37" t="s">
        <v>2262</v>
      </c>
      <c r="D286" s="30"/>
      <c r="E286" s="32">
        <v>125</v>
      </c>
      <c r="F286" s="32">
        <f t="shared" ref="F286:F297" si="15">E286*D286</f>
        <v>0</v>
      </c>
    </row>
    <row r="287" spans="1:6">
      <c r="A287" s="30"/>
      <c r="B287" s="47" t="s">
        <v>2475</v>
      </c>
      <c r="C287" s="37" t="s">
        <v>2262</v>
      </c>
      <c r="D287" s="30"/>
      <c r="E287" s="32">
        <v>100</v>
      </c>
      <c r="F287" s="32">
        <f t="shared" si="15"/>
        <v>0</v>
      </c>
    </row>
    <row r="288" spans="1:6">
      <c r="A288" s="30"/>
      <c r="B288" s="47" t="s">
        <v>2476</v>
      </c>
      <c r="C288" s="37" t="s">
        <v>2262</v>
      </c>
      <c r="D288" s="30"/>
      <c r="E288" s="32">
        <v>90</v>
      </c>
      <c r="F288" s="32">
        <f t="shared" si="15"/>
        <v>0</v>
      </c>
    </row>
    <row r="289" spans="1:6">
      <c r="A289" s="30"/>
      <c r="B289" s="47" t="s">
        <v>1534</v>
      </c>
      <c r="C289" s="37" t="s">
        <v>222</v>
      </c>
      <c r="D289" s="30"/>
      <c r="E289" s="32">
        <v>46</v>
      </c>
      <c r="F289" s="32">
        <f t="shared" si="15"/>
        <v>0</v>
      </c>
    </row>
    <row r="290" spans="1:6">
      <c r="A290" s="30"/>
      <c r="B290" s="47" t="s">
        <v>1535</v>
      </c>
      <c r="C290" s="37" t="s">
        <v>222</v>
      </c>
      <c r="D290" s="30"/>
      <c r="E290" s="32">
        <v>43</v>
      </c>
      <c r="F290" s="32">
        <f t="shared" si="15"/>
        <v>0</v>
      </c>
    </row>
    <row r="291" spans="1:6">
      <c r="A291" s="30"/>
      <c r="B291" s="47" t="s">
        <v>1536</v>
      </c>
      <c r="C291" s="37" t="s">
        <v>222</v>
      </c>
      <c r="D291" s="30"/>
      <c r="E291" s="32">
        <v>43</v>
      </c>
      <c r="F291" s="32">
        <f t="shared" si="15"/>
        <v>0</v>
      </c>
    </row>
    <row r="292" spans="1:6">
      <c r="A292" s="30"/>
      <c r="B292" s="47" t="s">
        <v>2477</v>
      </c>
      <c r="C292" s="37" t="s">
        <v>222</v>
      </c>
      <c r="D292" s="30"/>
      <c r="E292" s="32">
        <v>75</v>
      </c>
      <c r="F292" s="32">
        <f t="shared" si="15"/>
        <v>0</v>
      </c>
    </row>
    <row r="293" spans="1:6">
      <c r="A293" s="30"/>
      <c r="B293" s="47" t="s">
        <v>2478</v>
      </c>
      <c r="C293" s="37" t="s">
        <v>222</v>
      </c>
      <c r="D293" s="30"/>
      <c r="E293" s="32">
        <v>75</v>
      </c>
      <c r="F293" s="32">
        <f t="shared" si="15"/>
        <v>0</v>
      </c>
    </row>
    <row r="294" spans="1:6">
      <c r="A294" s="30"/>
      <c r="B294" s="47" t="s">
        <v>2479</v>
      </c>
      <c r="C294" s="37" t="s">
        <v>222</v>
      </c>
      <c r="D294" s="30"/>
      <c r="E294" s="32">
        <v>75</v>
      </c>
      <c r="F294" s="32">
        <f t="shared" si="15"/>
        <v>0</v>
      </c>
    </row>
    <row r="295" spans="1:6">
      <c r="A295" s="30"/>
      <c r="B295" s="47" t="s">
        <v>1540</v>
      </c>
      <c r="C295" s="37" t="s">
        <v>222</v>
      </c>
      <c r="D295" s="30"/>
      <c r="E295" s="32">
        <v>26</v>
      </c>
      <c r="F295" s="32">
        <f t="shared" si="15"/>
        <v>0</v>
      </c>
    </row>
    <row r="296" spans="1:6">
      <c r="A296" s="30"/>
      <c r="B296" s="47" t="s">
        <v>1541</v>
      </c>
      <c r="C296" s="37" t="s">
        <v>222</v>
      </c>
      <c r="D296" s="30"/>
      <c r="E296" s="32">
        <v>26</v>
      </c>
      <c r="F296" s="32">
        <f t="shared" si="15"/>
        <v>0</v>
      </c>
    </row>
    <row r="297" spans="1:6">
      <c r="A297" s="30"/>
      <c r="B297" s="33" t="s">
        <v>2480</v>
      </c>
      <c r="C297" s="37" t="s">
        <v>2400</v>
      </c>
      <c r="D297" s="30"/>
      <c r="E297" s="32">
        <v>120</v>
      </c>
      <c r="F297" s="32">
        <f t="shared" si="15"/>
        <v>0</v>
      </c>
    </row>
    <row r="298" spans="1:6">
      <c r="A298" s="30"/>
      <c r="B298" s="47"/>
      <c r="C298" s="37"/>
      <c r="D298" s="30"/>
      <c r="E298" s="32"/>
      <c r="F298" s="32"/>
    </row>
    <row r="299" spans="1:6">
      <c r="A299" s="30"/>
      <c r="B299" s="78" t="s">
        <v>2481</v>
      </c>
      <c r="C299" s="37"/>
      <c r="D299" s="30"/>
      <c r="E299" s="32"/>
      <c r="F299" s="32"/>
    </row>
    <row r="300" spans="1:6">
      <c r="A300" s="30"/>
      <c r="B300" s="47" t="s">
        <v>1547</v>
      </c>
      <c r="C300" s="37" t="s">
        <v>222</v>
      </c>
      <c r="D300" s="30"/>
      <c r="E300" s="32">
        <v>600</v>
      </c>
      <c r="F300" s="32">
        <f>E300*D300</f>
        <v>0</v>
      </c>
    </row>
    <row r="301" spans="1:6">
      <c r="A301" s="30"/>
      <c r="B301" s="47" t="s">
        <v>2482</v>
      </c>
      <c r="C301" s="37"/>
      <c r="D301" s="30"/>
      <c r="E301" s="32"/>
      <c r="F301" s="32"/>
    </row>
    <row r="302" spans="1:6">
      <c r="A302" s="30"/>
      <c r="B302" s="47" t="s">
        <v>2483</v>
      </c>
      <c r="C302" s="37" t="s">
        <v>222</v>
      </c>
      <c r="D302" s="30"/>
      <c r="E302" s="32">
        <v>400</v>
      </c>
      <c r="F302" s="32">
        <f>E302*D302</f>
        <v>0</v>
      </c>
    </row>
    <row r="303" spans="1:6">
      <c r="A303" s="30"/>
      <c r="B303" s="47"/>
      <c r="C303" s="37"/>
      <c r="D303" s="30"/>
      <c r="E303" s="32"/>
      <c r="F303" s="32"/>
    </row>
    <row r="304" spans="1:6">
      <c r="A304" s="30"/>
      <c r="B304" s="78" t="s">
        <v>2484</v>
      </c>
      <c r="C304" s="37"/>
      <c r="D304" s="30"/>
      <c r="E304" s="32"/>
      <c r="F304" s="32"/>
    </row>
    <row r="305" spans="1:6">
      <c r="A305" s="30"/>
      <c r="B305" s="47" t="s">
        <v>2485</v>
      </c>
      <c r="C305" s="37" t="s">
        <v>2486</v>
      </c>
      <c r="D305" s="30"/>
      <c r="E305" s="32">
        <v>15000</v>
      </c>
      <c r="F305" s="32">
        <f>E305*D305</f>
        <v>0</v>
      </c>
    </row>
    <row r="306" spans="1:6">
      <c r="A306" s="30"/>
      <c r="B306" s="47"/>
      <c r="C306" s="37"/>
      <c r="D306" s="30"/>
      <c r="E306" s="32"/>
      <c r="F306" s="32"/>
    </row>
    <row r="307" spans="1:6">
      <c r="A307" s="30"/>
      <c r="B307" s="38" t="s">
        <v>2487</v>
      </c>
      <c r="C307" s="37"/>
      <c r="D307" s="30"/>
      <c r="E307" s="32"/>
      <c r="F307" s="32"/>
    </row>
    <row r="308" spans="1:6">
      <c r="A308" s="30"/>
      <c r="B308" s="41" t="s">
        <v>2488</v>
      </c>
      <c r="C308" s="37" t="s">
        <v>2250</v>
      </c>
      <c r="D308" s="30"/>
      <c r="E308" s="32">
        <v>21</v>
      </c>
      <c r="F308" s="32">
        <f t="shared" ref="F308:F314" si="16">E308*D308</f>
        <v>0</v>
      </c>
    </row>
    <row r="309" spans="1:6">
      <c r="A309" s="30"/>
      <c r="B309" s="41" t="s">
        <v>2274</v>
      </c>
      <c r="C309" s="31" t="s">
        <v>222</v>
      </c>
      <c r="D309" s="30"/>
      <c r="E309" s="32">
        <v>3</v>
      </c>
      <c r="F309" s="32">
        <f t="shared" si="16"/>
        <v>0</v>
      </c>
    </row>
    <row r="310" spans="1:6">
      <c r="A310" s="30"/>
      <c r="B310" s="41" t="s">
        <v>2489</v>
      </c>
      <c r="C310" s="37" t="s">
        <v>2260</v>
      </c>
      <c r="D310" s="30"/>
      <c r="E310" s="32">
        <v>195</v>
      </c>
      <c r="F310" s="32">
        <f t="shared" si="16"/>
        <v>0</v>
      </c>
    </row>
    <row r="311" spans="1:6">
      <c r="A311" s="30"/>
      <c r="B311" s="41" t="s">
        <v>2490</v>
      </c>
      <c r="C311" s="37" t="s">
        <v>2400</v>
      </c>
      <c r="D311" s="30"/>
      <c r="E311" s="32">
        <v>26</v>
      </c>
      <c r="F311" s="32">
        <f t="shared" si="16"/>
        <v>0</v>
      </c>
    </row>
    <row r="312" spans="1:6">
      <c r="A312" s="30"/>
      <c r="B312" s="41" t="s">
        <v>2491</v>
      </c>
      <c r="C312" s="37" t="s">
        <v>2250</v>
      </c>
      <c r="D312" s="30"/>
      <c r="E312" s="32">
        <v>1</v>
      </c>
      <c r="F312" s="32">
        <f t="shared" si="16"/>
        <v>0</v>
      </c>
    </row>
    <row r="313" spans="1:6">
      <c r="A313" s="30"/>
      <c r="B313" s="41" t="s">
        <v>2492</v>
      </c>
      <c r="C313" s="37" t="s">
        <v>2250</v>
      </c>
      <c r="D313" s="30"/>
      <c r="E313" s="32">
        <v>2</v>
      </c>
      <c r="F313" s="32">
        <f t="shared" si="16"/>
        <v>0</v>
      </c>
    </row>
    <row r="314" spans="1:6">
      <c r="A314" s="30"/>
      <c r="B314" s="41" t="s">
        <v>2493</v>
      </c>
      <c r="C314" s="37" t="s">
        <v>222</v>
      </c>
      <c r="D314" s="30"/>
      <c r="E314" s="32">
        <v>1200</v>
      </c>
      <c r="F314" s="32">
        <f t="shared" si="16"/>
        <v>0</v>
      </c>
    </row>
    <row r="315" spans="1:6">
      <c r="A315" s="30"/>
      <c r="B315" s="41"/>
      <c r="C315" s="37"/>
      <c r="D315" s="30"/>
      <c r="E315" s="32"/>
      <c r="F315" s="32"/>
    </row>
    <row r="316" spans="1:6">
      <c r="A316" s="30"/>
      <c r="B316" s="38" t="s">
        <v>2494</v>
      </c>
      <c r="C316" s="37"/>
      <c r="D316" s="30"/>
      <c r="E316" s="32"/>
      <c r="F316" s="32"/>
    </row>
    <row r="317" spans="1:6">
      <c r="A317" s="79"/>
      <c r="B317" s="80" t="s">
        <v>2495</v>
      </c>
      <c r="C317" s="37" t="s">
        <v>2343</v>
      </c>
      <c r="D317" s="39"/>
      <c r="E317" s="40">
        <v>9</v>
      </c>
      <c r="F317" s="32">
        <f>E317*D317</f>
        <v>0</v>
      </c>
    </row>
    <row r="318" spans="1:6">
      <c r="A318" s="81"/>
      <c r="B318" s="80" t="s">
        <v>2496</v>
      </c>
      <c r="C318" s="37" t="s">
        <v>2343</v>
      </c>
      <c r="D318" s="39"/>
      <c r="E318" s="40">
        <v>9</v>
      </c>
      <c r="F318" s="32">
        <f>E318*D318</f>
        <v>0</v>
      </c>
    </row>
    <row r="319" spans="1:6">
      <c r="A319" s="81"/>
      <c r="B319" s="47" t="s">
        <v>2497</v>
      </c>
      <c r="C319" s="51" t="s">
        <v>2343</v>
      </c>
      <c r="D319" s="82"/>
      <c r="E319" s="83">
        <v>9</v>
      </c>
      <c r="F319" s="84">
        <f t="shared" ref="F319:F325" si="17">+E319*D319</f>
        <v>0</v>
      </c>
    </row>
    <row r="320" spans="1:6">
      <c r="A320" s="81"/>
      <c r="B320" s="47" t="s">
        <v>2498</v>
      </c>
      <c r="C320" s="51" t="s">
        <v>2343</v>
      </c>
      <c r="D320" s="69"/>
      <c r="E320" s="84">
        <v>10</v>
      </c>
      <c r="F320" s="84">
        <f t="shared" si="17"/>
        <v>0</v>
      </c>
    </row>
    <row r="321" spans="1:6">
      <c r="A321" s="81"/>
      <c r="B321" s="47" t="s">
        <v>2499</v>
      </c>
      <c r="C321" s="51" t="s">
        <v>222</v>
      </c>
      <c r="D321" s="69"/>
      <c r="E321" s="84">
        <v>8.5</v>
      </c>
      <c r="F321" s="84">
        <f t="shared" si="17"/>
        <v>0</v>
      </c>
    </row>
    <row r="322" spans="1:6">
      <c r="A322" s="81"/>
      <c r="B322" s="47" t="s">
        <v>2500</v>
      </c>
      <c r="C322" s="51" t="s">
        <v>2332</v>
      </c>
      <c r="D322" s="82"/>
      <c r="E322" s="84">
        <v>1.2</v>
      </c>
      <c r="F322" s="84">
        <f t="shared" si="17"/>
        <v>0</v>
      </c>
    </row>
    <row r="323" spans="1:6">
      <c r="A323" s="81"/>
      <c r="B323" s="47" t="s">
        <v>2501</v>
      </c>
      <c r="C323" s="48" t="s">
        <v>2343</v>
      </c>
      <c r="D323" s="69"/>
      <c r="E323" s="84">
        <v>12</v>
      </c>
      <c r="F323" s="84">
        <f t="shared" si="17"/>
        <v>0</v>
      </c>
    </row>
    <row r="324" spans="1:6">
      <c r="A324" s="81"/>
      <c r="B324" s="47" t="s">
        <v>2502</v>
      </c>
      <c r="C324" s="48" t="s">
        <v>2503</v>
      </c>
      <c r="D324" s="69"/>
      <c r="E324" s="84">
        <v>5</v>
      </c>
      <c r="F324" s="84">
        <f t="shared" si="17"/>
        <v>0</v>
      </c>
    </row>
    <row r="325" spans="1:6">
      <c r="A325" s="81"/>
      <c r="B325" s="85" t="s">
        <v>2504</v>
      </c>
      <c r="C325" s="51" t="s">
        <v>222</v>
      </c>
      <c r="D325" s="82"/>
      <c r="E325" s="84">
        <v>25</v>
      </c>
      <c r="F325" s="84">
        <f t="shared" si="17"/>
        <v>0</v>
      </c>
    </row>
    <row r="326" spans="1:6">
      <c r="A326" s="81"/>
      <c r="B326" s="85"/>
      <c r="C326" s="48"/>
      <c r="D326" s="69"/>
      <c r="E326" s="86"/>
      <c r="F326" s="87"/>
    </row>
    <row r="327" spans="1:6">
      <c r="A327" s="81"/>
      <c r="B327" s="85"/>
      <c r="C327" s="48"/>
      <c r="D327" s="69"/>
      <c r="E327" s="86"/>
      <c r="F327" s="87"/>
    </row>
    <row r="328" spans="1:6">
      <c r="A328" s="81"/>
      <c r="B328" s="85"/>
      <c r="C328" s="48"/>
      <c r="D328" s="69"/>
      <c r="E328" s="86"/>
      <c r="F328" s="87"/>
    </row>
    <row r="329" spans="1:6">
      <c r="A329" s="88"/>
      <c r="B329" s="88" t="s">
        <v>2505</v>
      </c>
      <c r="C329" s="89"/>
      <c r="D329" s="89"/>
      <c r="E329" s="90"/>
      <c r="F329" s="91">
        <f>SUM(F37:F328)</f>
        <v>0</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E21"/>
  <sheetViews>
    <sheetView zoomScale="62" zoomScaleNormal="62" workbookViewId="0">
      <selection activeCell="B22" sqref="B22"/>
    </sheetView>
  </sheetViews>
  <sheetFormatPr defaultColWidth="8.7109375" defaultRowHeight="12.75"/>
  <cols>
    <col min="2" max="2" width="35.42578125" customWidth="1"/>
    <col min="3" max="3" width="38.5703125" customWidth="1"/>
  </cols>
  <sheetData>
    <row r="1" spans="2:4">
      <c r="B1" s="1" t="s">
        <v>2506</v>
      </c>
    </row>
    <row r="3" spans="2:4">
      <c r="B3" s="2">
        <f>7.06</f>
        <v>7.06</v>
      </c>
      <c r="C3" s="3"/>
      <c r="D3" s="4"/>
    </row>
    <row r="4" spans="2:4">
      <c r="B4" s="5">
        <v>7.06</v>
      </c>
      <c r="D4" s="6"/>
    </row>
    <row r="5" spans="2:4">
      <c r="B5" s="5">
        <v>7.84</v>
      </c>
      <c r="C5" s="7"/>
      <c r="D5" s="6"/>
    </row>
    <row r="6" spans="2:4">
      <c r="B6" s="5">
        <v>6.9</v>
      </c>
      <c r="D6" s="6"/>
    </row>
    <row r="7" spans="2:4">
      <c r="B7" s="5">
        <v>6.74</v>
      </c>
      <c r="D7" s="6"/>
    </row>
    <row r="8" spans="2:4">
      <c r="B8" s="5">
        <v>5.37</v>
      </c>
      <c r="D8" s="6"/>
    </row>
    <row r="9" spans="2:4">
      <c r="B9" s="5">
        <v>5.63</v>
      </c>
      <c r="D9" s="6"/>
    </row>
    <row r="10" spans="2:4">
      <c r="B10" s="5">
        <v>6.26</v>
      </c>
      <c r="D10" s="6"/>
    </row>
    <row r="11" spans="2:4">
      <c r="B11" s="5">
        <v>5.76</v>
      </c>
      <c r="D11" s="6"/>
    </row>
    <row r="12" spans="2:4">
      <c r="B12" s="8"/>
      <c r="C12" s="9">
        <v>9</v>
      </c>
      <c r="D12" s="10">
        <f>B13/9</f>
        <v>6.5133333333333328</v>
      </c>
    </row>
    <row r="13" spans="2:4">
      <c r="B13" s="11">
        <f>SUM(B3:B12)</f>
        <v>58.62</v>
      </c>
      <c r="C13" s="12">
        <f>B13/9</f>
        <v>6.5133333333333328</v>
      </c>
    </row>
    <row r="15" spans="2:4">
      <c r="B15">
        <v>6</v>
      </c>
      <c r="C15" t="s">
        <v>2507</v>
      </c>
      <c r="D15" t="s">
        <v>2508</v>
      </c>
    </row>
    <row r="16" spans="2:4">
      <c r="B16" s="13">
        <v>1</v>
      </c>
      <c r="C16" s="4" t="s">
        <v>2507</v>
      </c>
    </row>
    <row r="17" spans="2:5">
      <c r="B17" s="14">
        <v>1</v>
      </c>
      <c r="C17" s="6" t="s">
        <v>2509</v>
      </c>
    </row>
    <row r="18" spans="2:5">
      <c r="B18" s="14">
        <v>4</v>
      </c>
      <c r="C18" s="6" t="s">
        <v>472</v>
      </c>
    </row>
    <row r="19" spans="2:5">
      <c r="B19" s="15"/>
      <c r="C19" s="16"/>
    </row>
    <row r="21" spans="2:5">
      <c r="D21" t="s">
        <v>2510</v>
      </c>
      <c r="E21" t="s">
        <v>2511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Grand Summary</vt:lpstr>
      <vt:lpstr>Sheet1</vt:lpstr>
      <vt:lpstr>Sheet2</vt:lpstr>
      <vt:lpstr>take off</vt:lpstr>
      <vt:lpstr>Material</vt:lpstr>
      <vt:lpstr>conjoin hrly rate</vt:lpstr>
      <vt:lpstr>'Grand Summary'!Print_Area</vt:lpstr>
      <vt:lpstr>'take off'!Print_Area</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dc:creator>
  <cp:lastModifiedBy>Eera Timaera</cp:lastModifiedBy>
  <cp:lastPrinted>2021-11-08T21:13:00Z</cp:lastPrinted>
  <dcterms:created xsi:type="dcterms:W3CDTF">2003-03-11T01:53:00Z</dcterms:created>
  <dcterms:modified xsi:type="dcterms:W3CDTF">2024-04-21T03:00:11Z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1033-11.2.0.10382</vt:lpwstr>
  </property>
  <property fmtid="{D5CDD505-2E9C-101B-9397-08002B2CF9AE}" pid="3" name="ICV">
    <vt:lpwstr>C4467CB1A0E84516B7C47DA9161BAE42</vt:lpwstr>
  </property>
</Properties>
</file>